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Volumes/Very Large Disk/CAN Bus Temp/"/>
    </mc:Choice>
  </mc:AlternateContent>
  <xr:revisionPtr revIDLastSave="0" documentId="8_{6FBE839F-EEBA-AC40-BD0B-8F1DC7135E50}" xr6:coauthVersionLast="45" xr6:coauthVersionMax="45" xr10:uidLastSave="{00000000-0000-0000-0000-000000000000}"/>
  <bookViews>
    <workbookView xWindow="12780" yWindow="6960" windowWidth="26840" windowHeight="15940" xr2:uid="{53996C3D-30C9-034B-8A9D-7EE8EE570BE7}"/>
  </bookViews>
  <sheets>
    <sheet name="PIDs" sheetId="1" r:id="rId1"/>
  </sheets>
  <definedNames>
    <definedName name="_xlnm._FilterDatabase" localSheetId="0" hidden="1">PIDs!$B$565:$C$572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28" i="1" l="1"/>
  <c r="I320" i="1"/>
  <c r="I316" i="1"/>
  <c r="I296" i="1"/>
  <c r="I292" i="1"/>
  <c r="I289" i="1"/>
  <c r="I285" i="1"/>
  <c r="I283" i="1"/>
  <c r="I281" i="1"/>
  <c r="I280" i="1"/>
  <c r="I279" i="1"/>
  <c r="I278" i="1"/>
  <c r="I277" i="1"/>
  <c r="I276" i="1"/>
  <c r="I273" i="1"/>
  <c r="I272" i="1"/>
  <c r="I271" i="1"/>
  <c r="I270" i="1"/>
  <c r="I269" i="1"/>
  <c r="I268" i="1"/>
  <c r="I267" i="1"/>
  <c r="I265" i="1"/>
  <c r="I264" i="1"/>
  <c r="I260" i="1"/>
  <c r="I259" i="1"/>
  <c r="I258" i="1"/>
  <c r="I257" i="1"/>
  <c r="I256" i="1"/>
  <c r="I255" i="1"/>
  <c r="I254" i="1"/>
  <c r="I253" i="1"/>
  <c r="M252" i="1"/>
  <c r="I252" i="1"/>
  <c r="M251" i="1"/>
  <c r="I251" i="1"/>
  <c r="M250" i="1"/>
  <c r="I250" i="1"/>
  <c r="M249" i="1"/>
  <c r="I249" i="1"/>
  <c r="M248" i="1"/>
  <c r="I248" i="1"/>
  <c r="I247" i="1"/>
  <c r="I246" i="1"/>
  <c r="I245" i="1"/>
  <c r="I244" i="1"/>
  <c r="I243" i="1"/>
  <c r="M242" i="1"/>
  <c r="I242" i="1"/>
  <c r="I241" i="1"/>
  <c r="I240" i="1"/>
  <c r="I239" i="1"/>
  <c r="M238" i="1"/>
  <c r="I238" i="1"/>
  <c r="M234" i="1"/>
  <c r="M233" i="1"/>
  <c r="M232" i="1"/>
  <c r="M228"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88" i="1"/>
  <c r="M186" i="1"/>
  <c r="M185" i="1"/>
  <c r="M184" i="1"/>
  <c r="M183" i="1"/>
  <c r="M182" i="1"/>
  <c r="M181" i="1"/>
  <c r="M180" i="1"/>
  <c r="M179" i="1"/>
  <c r="M178" i="1"/>
  <c r="M175" i="1"/>
  <c r="M174" i="1"/>
  <c r="M173" i="1"/>
  <c r="M172" i="1"/>
  <c r="M171" i="1"/>
  <c r="M170" i="1"/>
  <c r="M169" i="1"/>
  <c r="M168" i="1"/>
  <c r="M167" i="1"/>
  <c r="M162" i="1"/>
  <c r="M161" i="1"/>
  <c r="M160" i="1"/>
  <c r="M159" i="1"/>
  <c r="M158" i="1"/>
  <c r="M157" i="1"/>
  <c r="M156" i="1"/>
  <c r="M154" i="1"/>
  <c r="M153" i="1"/>
  <c r="M152" i="1"/>
  <c r="M151" i="1"/>
  <c r="M150" i="1"/>
  <c r="M149" i="1"/>
  <c r="M148" i="1"/>
  <c r="M147" i="1"/>
  <c r="M144" i="1"/>
  <c r="M143" i="1"/>
  <c r="M142" i="1"/>
  <c r="M141" i="1"/>
  <c r="M136" i="1"/>
  <c r="I136" i="1"/>
  <c r="M135" i="1"/>
  <c r="I135" i="1"/>
  <c r="M134" i="1"/>
  <c r="I134" i="1"/>
  <c r="I133" i="1"/>
  <c r="M132" i="1"/>
  <c r="I132" i="1"/>
  <c r="M131" i="1"/>
  <c r="I131" i="1"/>
  <c r="M130" i="1"/>
  <c r="I130" i="1"/>
  <c r="M129" i="1"/>
  <c r="I129" i="1"/>
  <c r="M128" i="1"/>
  <c r="I128" i="1"/>
  <c r="M127" i="1"/>
  <c r="I127" i="1"/>
  <c r="M126" i="1"/>
  <c r="I126" i="1"/>
  <c r="M125" i="1"/>
  <c r="I125" i="1"/>
  <c r="M124"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M89" i="1"/>
  <c r="I89" i="1"/>
  <c r="M88" i="1"/>
  <c r="I88" i="1"/>
  <c r="I87" i="1"/>
  <c r="M86" i="1"/>
  <c r="I86" i="1"/>
  <c r="M85" i="1"/>
  <c r="I85" i="1"/>
  <c r="M84" i="1"/>
  <c r="I84" i="1"/>
  <c r="I83" i="1"/>
  <c r="M82" i="1"/>
  <c r="I82" i="1"/>
  <c r="M81" i="1"/>
  <c r="I81" i="1"/>
  <c r="M80" i="1"/>
  <c r="I80" i="1"/>
  <c r="M79" i="1"/>
  <c r="I79" i="1"/>
  <c r="M78" i="1"/>
  <c r="I78" i="1"/>
  <c r="M77" i="1"/>
  <c r="I77" i="1"/>
  <c r="M76" i="1"/>
  <c r="I76" i="1"/>
  <c r="M75" i="1"/>
  <c r="I75" i="1"/>
  <c r="M74" i="1"/>
  <c r="I74" i="1"/>
  <c r="I73" i="1"/>
  <c r="I72" i="1"/>
  <c r="I71" i="1"/>
  <c r="I70" i="1"/>
  <c r="I69" i="1"/>
  <c r="M68" i="1"/>
  <c r="I68" i="1"/>
  <c r="M67" i="1"/>
  <c r="I67" i="1"/>
  <c r="M66" i="1"/>
  <c r="I66" i="1"/>
  <c r="M65" i="1"/>
  <c r="I65" i="1"/>
  <c r="M64" i="1"/>
  <c r="I64" i="1"/>
  <c r="M63" i="1"/>
  <c r="I63" i="1"/>
  <c r="M62" i="1"/>
  <c r="I62" i="1"/>
  <c r="M61" i="1"/>
  <c r="I61" i="1"/>
  <c r="M60" i="1"/>
  <c r="I60" i="1"/>
  <c r="M59" i="1"/>
  <c r="I59" i="1"/>
  <c r="M58" i="1"/>
  <c r="M57" i="1"/>
  <c r="M51" i="1"/>
  <c r="M50" i="1"/>
  <c r="M49" i="1"/>
  <c r="M48" i="1"/>
  <c r="M47" i="1"/>
  <c r="M46" i="1"/>
</calcChain>
</file>

<file path=xl/sharedStrings.xml><?xml version="1.0" encoding="utf-8"?>
<sst xmlns="http://schemas.openxmlformats.org/spreadsheetml/2006/main" count="3113" uniqueCount="1586">
  <si>
    <t>PID programming on the 2001-2002 XK8/XKR</t>
  </si>
  <si>
    <t>Revision 6/07/2020b</t>
  </si>
  <si>
    <t>Note: it is likely that the extended and standard PIDs retain commonality among years both before and after the 2001-2002 time frame, but no warranty or usefulness for any purpose is stated or implied.  All information in this document is subject to change, please use at your own risk.</t>
  </si>
  <si>
    <t>Note: below hexidecimal numbers are often distinguished from decimal numbers with the notation such as 04h or 0x7E8h.</t>
  </si>
  <si>
    <t>OBD standards reported by XK8: 3 - OBD and OBD II, XKR?</t>
  </si>
  <si>
    <t>Diagnostic IDs</t>
  </si>
  <si>
    <t>Function</t>
  </si>
  <si>
    <t>ID</t>
  </si>
  <si>
    <t>Hex value</t>
  </si>
  <si>
    <t>ECM send</t>
  </si>
  <si>
    <t>0x7E8h</t>
  </si>
  <si>
    <t>7E8</t>
  </si>
  <si>
    <t>ECM receive</t>
  </si>
  <si>
    <t>0x7ECh</t>
  </si>
  <si>
    <t>7EC</t>
  </si>
  <si>
    <t>TCM send</t>
  </si>
  <si>
    <t>0x7E9h</t>
  </si>
  <si>
    <t>7E9</t>
  </si>
  <si>
    <t>TCM receive</t>
  </si>
  <si>
    <t>0x7EDh</t>
  </si>
  <si>
    <t>7ED</t>
  </si>
  <si>
    <t>INST send</t>
  </si>
  <si>
    <t>0x7EAh</t>
  </si>
  <si>
    <t>7EA</t>
  </si>
  <si>
    <t>INST receive</t>
  </si>
  <si>
    <t>0x7EEh</t>
  </si>
  <si>
    <t>7EE</t>
  </si>
  <si>
    <t>ABS send</t>
  </si>
  <si>
    <t>0x7EBh</t>
  </si>
  <si>
    <t>7EB</t>
  </si>
  <si>
    <t>ABS receive</t>
  </si>
  <si>
    <t>0x7EFh</t>
  </si>
  <si>
    <t>7EF</t>
  </si>
  <si>
    <t>An initiation sequence appears necessary to get the modules to respond.  These sequences are common across modules, but appear to be specific to the module.  For example, the module ID must be addressed with the procedure before using that ID.  When modules do not respond, the Foxwell OBD scanner  reinitializes, as in the TCM sequence below</t>
  </si>
  <si>
    <t>Message</t>
  </si>
  <si>
    <t>Note</t>
  </si>
  <si>
    <t>03 22 00 04 00 00 00 00</t>
  </si>
  <si>
    <t>Request, but no response</t>
  </si>
  <si>
    <t>01 10 00 00 00 00 00 00</t>
  </si>
  <si>
    <t>Initialize/Reinitialize</t>
  </si>
  <si>
    <t>06 7F 10 00 00 00 00 00</t>
  </si>
  <si>
    <t>Response (essentially, request acknowledged and accepted, byte 7 (00) represents a positive response (i.e. it's not 11 (service not supported), 12 (invalid format) or 22 (conditions not correct))</t>
  </si>
  <si>
    <t>03 22 02 00 00 00 00 00</t>
  </si>
  <si>
    <t>Request - How many diagnostic trouble codes?</t>
  </si>
  <si>
    <t>04 62 02 00 00 00 00 00</t>
  </si>
  <si>
    <t>Response - no codes</t>
  </si>
  <si>
    <t>Start with PIDS (calc engine load)</t>
  </si>
  <si>
    <t>04 62 00 04 19 00 00 00</t>
  </si>
  <si>
    <t>TCM PID response (calc engine load)</t>
  </si>
  <si>
    <t xml:space="preserve"> </t>
  </si>
  <si>
    <t>Note: several modules may have the same PID information</t>
  </si>
  <si>
    <t>In addition, there is  a 'closing' or 'turn off diagnostics' command that should be issued when done.  If it is issued, no service 22 commands will be recognized. It is not clear what happens if this is not ever issued.</t>
  </si>
  <si>
    <t>01 20 00 00 00 00 00 00</t>
  </si>
  <si>
    <t>Close diagnostics</t>
  </si>
  <si>
    <t>06 7F 20 00 00 00 00 00</t>
  </si>
  <si>
    <t>For the Ford specification, all 8 bytes should be transmitted for diagnostic mode.</t>
  </si>
  <si>
    <t>Note: TCM appears to be similar/same as Autoenginuity TCMII sensor list</t>
  </si>
  <si>
    <t>Check the Ford escort list (2001)</t>
  </si>
  <si>
    <t>Command Structure</t>
  </si>
  <si>
    <t>PID requests appear to need to be initialized by the 01 10… structure above, then requests can be made</t>
  </si>
  <si>
    <t>Byte</t>
  </si>
  <si>
    <t>5 (A)</t>
  </si>
  <si>
    <t>6 (B)</t>
  </si>
  <si>
    <t>7 (C)</t>
  </si>
  <si>
    <t>8 (D)</t>
  </si>
  <si>
    <t>Custom request structure</t>
  </si>
  <si>
    <t>Header ID (e.g. 7E8  - ECM request)</t>
  </si>
  <si>
    <t>Number of additional data bytes (3)</t>
  </si>
  <si>
    <t>Service (e.g. 22)</t>
  </si>
  <si>
    <t>Extended PID (e.g. 00 05)</t>
  </si>
  <si>
    <t>Not used (00h in all data to date)</t>
  </si>
  <si>
    <t>Custom response structure</t>
  </si>
  <si>
    <t>Header ID (e.g. 7EC - ECM response)</t>
  </si>
  <si>
    <t>Number of additional data bytes (4 to 7)</t>
  </si>
  <si>
    <t>Service (e.g. 62 (22h+40h))</t>
  </si>
  <si>
    <t>Data values (Bytes 0 to 3), 00h when not used</t>
  </si>
  <si>
    <t>Not recognized response</t>
  </si>
  <si>
    <t>Header ID (e.g. 7EC ECM response)</t>
  </si>
  <si>
    <t>Number of additional data bytes (6)</t>
  </si>
  <si>
    <t>7Fh (do not recognize request)</t>
  </si>
  <si>
    <t>Service repeated (e.g. 22)</t>
  </si>
  <si>
    <t>PID repeated (e.g. 29 00)</t>
  </si>
  <si>
    <t>11 (service not supported), 12 (invalid format) or 22 (conditions not correct)</t>
  </si>
  <si>
    <t>Extended PID List</t>
  </si>
  <si>
    <t>Yellow means more uncertainties about locations/conversions</t>
  </si>
  <si>
    <t>Orange  is in the Autoenginuity list, but not found in IDS for the XK8</t>
  </si>
  <si>
    <t>Current 10 ABS, 83 ECM, 55 INST, 65 TCM extended PIDs.  Total 213.</t>
  </si>
  <si>
    <t>Name</t>
  </si>
  <si>
    <t>Short Name (IDS)          All names with * on end are not named in IDS</t>
  </si>
  <si>
    <t>Bytes</t>
  </si>
  <si>
    <t>Source</t>
  </si>
  <si>
    <t>Request ID</t>
  </si>
  <si>
    <t>Response ID</t>
  </si>
  <si>
    <t>Example command input</t>
  </si>
  <si>
    <t>Example response</t>
  </si>
  <si>
    <t>Conversion</t>
  </si>
  <si>
    <t>Conversion notes (indicated values are from IDS, Foxwell, etc)</t>
  </si>
  <si>
    <t>Example calculation</t>
  </si>
  <si>
    <t>Min</t>
  </si>
  <si>
    <t>Max</t>
  </si>
  <si>
    <t>Units</t>
  </si>
  <si>
    <t>Reverse engineering source</t>
  </si>
  <si>
    <t>Autoenginuity</t>
  </si>
  <si>
    <t>In IDS</t>
  </si>
  <si>
    <t>ABS</t>
  </si>
  <si>
    <t>Number of trouble codes (ABS)</t>
  </si>
  <si>
    <t>ABSDTCS</t>
  </si>
  <si>
    <t>02 00</t>
  </si>
  <si>
    <t xml:space="preserve">04 62 02 00 01 00 00 00 </t>
  </si>
  <si>
    <t>A</t>
  </si>
  <si>
    <t>ABSDTCS = A, here 01 h is 1 code</t>
  </si>
  <si>
    <t>DTCs</t>
  </si>
  <si>
    <t>Foxwell, IDS</t>
  </si>
  <si>
    <t>Brake switch</t>
  </si>
  <si>
    <t>FBRAKE2</t>
  </si>
  <si>
    <t>29 00</t>
  </si>
  <si>
    <t>1 (1 bit)</t>
  </si>
  <si>
    <t>03 22 29 00 00 00 00 00</t>
  </si>
  <si>
    <t>04 62 29 00 80 00 00 00</t>
  </si>
  <si>
    <t>A:7</t>
  </si>
  <si>
    <t>Byte A, bit 1 (big endian) here 80h is 1000000 (on)</t>
  </si>
  <si>
    <t>bit</t>
  </si>
  <si>
    <t>Front left wheel speed</t>
  </si>
  <si>
    <t>FLWS</t>
  </si>
  <si>
    <t>39 87</t>
  </si>
  <si>
    <t>03 22 39 87 00 00 00 00</t>
  </si>
  <si>
    <t>07 62 39 87 55 55 53 53</t>
  </si>
  <si>
    <t>FLWS=A km/hr, indicated speed 85 km/hr</t>
  </si>
  <si>
    <t>km/hr</t>
  </si>
  <si>
    <t>Front right wheel speed</t>
  </si>
  <si>
    <t>FRWS</t>
  </si>
  <si>
    <t>B</t>
  </si>
  <si>
    <t>FRWS=B km/hr, indicated speed 85 km/hr</t>
  </si>
  <si>
    <t>Rear left wheel speed</t>
  </si>
  <si>
    <t>RLWS</t>
  </si>
  <si>
    <t>C</t>
  </si>
  <si>
    <t>RLWS=C km/hr, indicated speed 85 km/hr</t>
  </si>
  <si>
    <t>Rear right wheel speed</t>
  </si>
  <si>
    <t>RRWS</t>
  </si>
  <si>
    <t>D</t>
  </si>
  <si>
    <t>RRWS=D km/hr, indicated speed 85 km/hr</t>
  </si>
  <si>
    <t>Intermittent fault counter for ABS</t>
  </si>
  <si>
    <t>ABSC</t>
  </si>
  <si>
    <t>E7 1A</t>
  </si>
  <si>
    <t>03 22 E7 1A 00 00 00 00</t>
  </si>
  <si>
    <t xml:space="preserve">04 62 E7 1A 00 00 00 00 </t>
  </si>
  <si>
    <t>ABSC=A, here 00 is 0.</t>
  </si>
  <si>
    <t>#</t>
  </si>
  <si>
    <t>Brake fluid level switch</t>
  </si>
  <si>
    <t>Control module status</t>
  </si>
  <si>
    <t>state</t>
  </si>
  <si>
    <t>Parking brake switch</t>
  </si>
  <si>
    <t>ECM</t>
  </si>
  <si>
    <t>Calculated load value</t>
  </si>
  <si>
    <t>CLV</t>
  </si>
  <si>
    <t>00 04</t>
  </si>
  <si>
    <t>0x7EC</t>
  </si>
  <si>
    <t>03 22 00 05 00 00 00 00</t>
  </si>
  <si>
    <t>04 62 00 04 B2 00 00 00</t>
  </si>
  <si>
    <t>A/2.55</t>
  </si>
  <si>
    <t>Load%=A/255*100%, here 69.8% from B2h</t>
  </si>
  <si>
    <t>%</t>
  </si>
  <si>
    <t>IDS</t>
  </si>
  <si>
    <t>Engine coolant temperature</t>
  </si>
  <si>
    <t>ECTECM</t>
  </si>
  <si>
    <t>00 05</t>
  </si>
  <si>
    <t>04 62 00 05 85 00 00 00</t>
  </si>
  <si>
    <t>A-40</t>
  </si>
  <si>
    <t>Temp=A-40 C, here 93 C from 85h</t>
  </si>
  <si>
    <t>Foxwell</t>
  </si>
  <si>
    <t>Manifold absolute pressure sensor</t>
  </si>
  <si>
    <t>IMAP?  See MAP</t>
  </si>
  <si>
    <t>00 0B</t>
  </si>
  <si>
    <t>04 62 00 0B 50 00 00 00</t>
  </si>
  <si>
    <t>IMAP=A.  Here 50h is 80 kPa.</t>
  </si>
  <si>
    <t>kPa</t>
  </si>
  <si>
    <t>Engine speed</t>
  </si>
  <si>
    <t>RPM</t>
  </si>
  <si>
    <t>00 0C</t>
  </si>
  <si>
    <t>05 62 00 0C 0A 2F 00 00</t>
  </si>
  <si>
    <t>(256*A+B)/4</t>
  </si>
  <si>
    <t>RPM = (256*A + B)/4, here 0A 2Fh is 652 RPM</t>
  </si>
  <si>
    <t>Vehicle speed</t>
  </si>
  <si>
    <t>VS</t>
  </si>
  <si>
    <t>00 0D</t>
  </si>
  <si>
    <t>04 62 00 0D 06 00 00 00</t>
  </si>
  <si>
    <t>VS=A km/hr. 10 km/hr in this data</t>
  </si>
  <si>
    <t>Ignition timing advance (cylinder 1 bank 1)</t>
  </si>
  <si>
    <t>ADV</t>
  </si>
  <si>
    <t>00 0E</t>
  </si>
  <si>
    <t>04 62 00 0E 87 00 00 00</t>
  </si>
  <si>
    <t>127*A/255-64</t>
  </si>
  <si>
    <t>ADV=A/2-64?  9.71 (Internal parameter, - 10 BTDC), 3.24 deg here</t>
  </si>
  <si>
    <t>deg</t>
  </si>
  <si>
    <t>Intake air temperature</t>
  </si>
  <si>
    <t>IAT</t>
  </si>
  <si>
    <t>00 0F</t>
  </si>
  <si>
    <t>04 62 00 0F 72 00 00 00</t>
  </si>
  <si>
    <t>74 C.  Range 4 to 20 ohms @ -20 C to 0 C, 2 to 7 ohms @ 0 to 20 C, 0.9 to 3 ohms @ 20 - 40 C, 0.4 to 1.3 ohms @ 40 - 60 C.</t>
  </si>
  <si>
    <t>V</t>
  </si>
  <si>
    <t>Mass air flow</t>
  </si>
  <si>
    <t>MAF</t>
  </si>
  <si>
    <t>00 10</t>
  </si>
  <si>
    <t>05 62 00 01 9C 3E 00 00</t>
  </si>
  <si>
    <t>(256*A+B)/100</t>
  </si>
  <si>
    <t>MAF=(256*A+B)/100.  Here 9C 3Eh is 400 g/s.</t>
  </si>
  <si>
    <t>g/s</t>
  </si>
  <si>
    <t>Throttle position sensor</t>
  </si>
  <si>
    <t>TPS</t>
  </si>
  <si>
    <t>00 11</t>
  </si>
  <si>
    <t>04 62 00 11 13 00 00 00</t>
  </si>
  <si>
    <t>TPS=A*100/255. Here 13h is 7.45%.</t>
  </si>
  <si>
    <t>Fuel rail pressure</t>
  </si>
  <si>
    <t>FRP*</t>
  </si>
  <si>
    <t>00 12</t>
  </si>
  <si>
    <t>06 7F 12 00 0A 00 12 00</t>
  </si>
  <si>
    <t>A*765/255</t>
  </si>
  <si>
    <t>FRP*=30 kPa in this data, appears to not operate in this data</t>
  </si>
  <si>
    <t>O2 sensor bank 1 downstream</t>
  </si>
  <si>
    <t>O2SB1D</t>
  </si>
  <si>
    <t>00 15</t>
  </si>
  <si>
    <t>05 62 00 15 A2 7F 00 00</t>
  </si>
  <si>
    <t>A*1.27/255</t>
  </si>
  <si>
    <t>O2SB1D=A*1/27/255, Target output USA = 0.449 V.  Target output ROW = 0.649 V, 0.81 in this data</t>
  </si>
  <si>
    <t>O2 sensor bank 2 downstream</t>
  </si>
  <si>
    <t>O2SB2D</t>
  </si>
  <si>
    <t>00 19</t>
  </si>
  <si>
    <t>05 62 00 19 97 7F 00 00</t>
  </si>
  <si>
    <t>O2SB1D=A*1/27/255, Target output USA = 0.449 V.  Target output ROW = 0.649 V, 0.75 V in this data.</t>
  </si>
  <si>
    <t>O2 sensor equivalence ratio bank 1 upstream</t>
  </si>
  <si>
    <t>HO2SR1U</t>
  </si>
  <si>
    <t>00 34</t>
  </si>
  <si>
    <t>07 62 00 34 80 00 41 03</t>
  </si>
  <si>
    <t>1 consistently in all available data.  However, no bit is set to 1 in all of the dataset, unclear where this is in this data</t>
  </si>
  <si>
    <t>O2 sensor current bank 1 upstream</t>
  </si>
  <si>
    <t>HO2SI1U</t>
  </si>
  <si>
    <t>07 62 00 34 81 28 7F CE</t>
  </si>
  <si>
    <t>Current proportional to air/fuel ratio, zero in this data</t>
  </si>
  <si>
    <t>mA</t>
  </si>
  <si>
    <t>O2 sensor equivalence ratio bank 2 upstream</t>
  </si>
  <si>
    <t>HO2SR2U</t>
  </si>
  <si>
    <t>00 38</t>
  </si>
  <si>
    <t>07 62 00 38 80 00 41 03</t>
  </si>
  <si>
    <t>1, unclear where this is in this data</t>
  </si>
  <si>
    <t>O2 sensor current bank 2 upstream</t>
  </si>
  <si>
    <t>HO2SI2U</t>
  </si>
  <si>
    <t>07 62 00 38 81 22 7F F3</t>
  </si>
  <si>
    <t>Number of trouble codes (ECM)</t>
  </si>
  <si>
    <t>ECMDTCS*</t>
  </si>
  <si>
    <t>Does this exist?</t>
  </si>
  <si>
    <t>Fuel system status bank 1</t>
  </si>
  <si>
    <t>FSSB1*</t>
  </si>
  <si>
    <t>12 00</t>
  </si>
  <si>
    <t>06 7F 12 00 03 00 12 00</t>
  </si>
  <si>
    <t>FSSB1*=3 in this data, does not appear to be operating in available data on XK8</t>
  </si>
  <si>
    <t>Fuel system status bank 2</t>
  </si>
  <si>
    <t>FSSB2*</t>
  </si>
  <si>
    <t>FSSB2*=3 in this data, does not appear to be operating, also same as FSSB1*</t>
  </si>
  <si>
    <t>Sensor power supply monitor</t>
  </si>
  <si>
    <t>SPS</t>
  </si>
  <si>
    <t>12 04</t>
  </si>
  <si>
    <t>05 62 12 04 03 35 00 00</t>
  </si>
  <si>
    <t>(256*A+B)*0.004888</t>
  </si>
  <si>
    <t>SPS=(256*A+B)*0.004888.  Here 03 35h is 4.01V.  5/1023 is 0.004888</t>
  </si>
  <si>
    <t>5 (typ 4V)</t>
  </si>
  <si>
    <t>Barometric pressure sensor</t>
  </si>
  <si>
    <t>BARO</t>
  </si>
  <si>
    <t>12 06</t>
  </si>
  <si>
    <t>05 62 12 06 02 8A 00 00</t>
  </si>
  <si>
    <t>BARO=(256*A+B)*0.004888.  Here 02 8Ah is 3.18V.</t>
  </si>
  <si>
    <t>Fuel tank pressure - vapor recovery system</t>
  </si>
  <si>
    <t>FTP</t>
  </si>
  <si>
    <t>12 08</t>
  </si>
  <si>
    <t>05 62 12 08 02 AB 00 00</t>
  </si>
  <si>
    <t>FTP=(256*A+B)*0.004888.  Here 02 ABh is 3.34V.</t>
  </si>
  <si>
    <t>Speed control resume/cancel switches, engine control module signal input</t>
  </si>
  <si>
    <t>CRUISEA</t>
  </si>
  <si>
    <t>12 0C</t>
  </si>
  <si>
    <t>05 62 12 0C 02 67 02 67</t>
  </si>
  <si>
    <t>CRUISEA=(256*A+B)*0.004888.  Here 3.01 V in this data, could be C, D which track A, B</t>
  </si>
  <si>
    <t>Speed control acceleration/decelerate switches</t>
  </si>
  <si>
    <t>CRUISEB</t>
  </si>
  <si>
    <t>07 62 12 0C 02 68 02 67</t>
  </si>
  <si>
    <t>(256*C+D)*0.004888</t>
  </si>
  <si>
    <t>CRUISEB=(256*C+D)*0.004888.  Here 3.01 V in this data</t>
  </si>
  <si>
    <t>Throttle position sensor track 2 cpu 1</t>
  </si>
  <si>
    <t>TPS21</t>
  </si>
  <si>
    <t>12 0E</t>
  </si>
  <si>
    <t>07 62 12 0E 00 9F 00 9F</t>
  </si>
  <si>
    <t>TPS21=(256*A+B)*0.004888.  Here 00 9Fh is 0.78V.  Closed=0.68 V to 0.98 V, fully open&gt;=4.87 V.</t>
  </si>
  <si>
    <t>Pedal position sensor track 1 cpu 1</t>
  </si>
  <si>
    <t>PPS11</t>
  </si>
  <si>
    <t>12 0F</t>
  </si>
  <si>
    <t>07 62 12 0F 00 61 00 61</t>
  </si>
  <si>
    <t>PPS11=(256*A+B)*0.004888.  Here 00 61h is   0.47V, not clear which byte pair, since they track in available data, either is probably fine for now</t>
  </si>
  <si>
    <t>Evaporative purge valve</t>
  </si>
  <si>
    <t>EVAPR</t>
  </si>
  <si>
    <t>12 11</t>
  </si>
  <si>
    <t>04 62 12 11 61 00 00 00</t>
  </si>
  <si>
    <t>0 in this data, unknown position</t>
  </si>
  <si>
    <t>1 (open)</t>
  </si>
  <si>
    <t>Pedal position sensor track 2 cpu 1</t>
  </si>
  <si>
    <t>PPS2</t>
  </si>
  <si>
    <t>12 19</t>
  </si>
  <si>
    <t>05 62 12 19 00 A9 00 00</t>
  </si>
  <si>
    <t>PPS2=(256*A+B)*0.004888.  Here 00 A9h is 0.83V.</t>
  </si>
  <si>
    <t>Target throttle position</t>
  </si>
  <si>
    <t>TTP</t>
  </si>
  <si>
    <t>12 1C</t>
  </si>
  <si>
    <t>05 62 12 1C 0A 35 00 00</t>
  </si>
  <si>
    <t>(256*(A:1-2)+B) *0.04888</t>
  </si>
  <si>
    <t>TTO=(256*(A:1-2)+B) *0.04888.  2.76 V in this data.  Note only the lowest order 2 bits contribute, there is data in the higher order bits, this may be true elsewhere</t>
  </si>
  <si>
    <t>Throttle position sensor track 2</t>
  </si>
  <si>
    <t>TPS2</t>
  </si>
  <si>
    <t>12 1D</t>
  </si>
  <si>
    <t>05 62 12 1D 01 39 00 00</t>
  </si>
  <si>
    <t>TPS2=(256*A+B)*0.004888.  Here 01 39h is 1.53V.  Used by ECM to check TPS1 (master).</t>
  </si>
  <si>
    <t>EGR valve (XKR only?)</t>
  </si>
  <si>
    <t>12 28</t>
  </si>
  <si>
    <t>04 62 12 28 00 00 00 00</t>
  </si>
  <si>
    <t>255 (1 energized, 60 position stepper)</t>
  </si>
  <si>
    <t>Mass air flow meter</t>
  </si>
  <si>
    <t>MAFM</t>
  </si>
  <si>
    <t>12 29</t>
  </si>
  <si>
    <t>05 62 12 29 00 CF 00 00</t>
  </si>
  <si>
    <t>MAFM=(256*A+B)*0.004888.  Here 00 CFh is 1.01V.</t>
  </si>
  <si>
    <t>Mass air flow sensor ground, CPU 1</t>
  </si>
  <si>
    <t>MAFGND1</t>
  </si>
  <si>
    <t>12 2C</t>
  </si>
  <si>
    <t>05 62 12 2C 00 03 00 00</t>
  </si>
  <si>
    <t>0.02 V in this data (3), 0.01 V is 2, try again when engine is under high load</t>
  </si>
  <si>
    <t>Security acknowledge</t>
  </si>
  <si>
    <t>SECACK1</t>
  </si>
  <si>
    <t>12 2E</t>
  </si>
  <si>
    <t>07 62 12 2E 00 20 FF FF</t>
  </si>
  <si>
    <t>B:3</t>
  </si>
  <si>
    <t>SECACK1=B:3 (probably), 1 in this data.  Hardwired from BPM to ECM, normally ground, pulled high when conditions met for cranking.</t>
  </si>
  <si>
    <t>Second fuel pump relay (XKR)</t>
  </si>
  <si>
    <t>1 (energized)</t>
  </si>
  <si>
    <t>Camshaft signal monitor bank 1 cpu 1</t>
  </si>
  <si>
    <t>CMSM1</t>
  </si>
  <si>
    <t>12 2F</t>
  </si>
  <si>
    <t>05 62 12 2F 50 01 00 00</t>
  </si>
  <si>
    <t>A:6, B:1, B:2</t>
  </si>
  <si>
    <t>Either A:6, B:1, B:2, oscillates between 0 and 1 in this data</t>
  </si>
  <si>
    <t>Camshaft signal monitor bank 2 cpu 1</t>
  </si>
  <si>
    <t>CMSM2</t>
  </si>
  <si>
    <t>FBRAKE1</t>
  </si>
  <si>
    <t>05 62 12 2F 50 83 00 00</t>
  </si>
  <si>
    <t>B:7</t>
  </si>
  <si>
    <t>FBRAKE1=B:7, 1 in data, alone is 00000010, alternative to FBRAKE2</t>
  </si>
  <si>
    <t>Crank request</t>
  </si>
  <si>
    <t>CRNKREQ</t>
  </si>
  <si>
    <t>05 62 12 2F 50 C5 00 00</t>
  </si>
  <si>
    <t>B:6</t>
  </si>
  <si>
    <t>CRNKREQ=B:6, both 0 and one in available data, alone is 00000100.</t>
  </si>
  <si>
    <t>Park/Neutral position switch</t>
  </si>
  <si>
    <t>PNPS</t>
  </si>
  <si>
    <t>A:2</t>
  </si>
  <si>
    <t>PNPSA:2, 1 in this data, alone is 01000000, V low=3 Volts, V high = battery voltage - 1.5 V</t>
  </si>
  <si>
    <t>1 (P=1)</t>
  </si>
  <si>
    <t>Fast speed cooling fan</t>
  </si>
  <si>
    <t>FANF</t>
  </si>
  <si>
    <t>12 30</t>
  </si>
  <si>
    <t>05 62 12 30 00 5C 00 00</t>
  </si>
  <si>
    <t>B:2</t>
  </si>
  <si>
    <t>FANF=B:2, 1 in this data, alone is 01000000</t>
  </si>
  <si>
    <t>Slow speed cooling fan</t>
  </si>
  <si>
    <t>FANS</t>
  </si>
  <si>
    <t>05 62 12 30 00 3C 00 00</t>
  </si>
  <si>
    <t>FANS=B:3, 1 in this data, alone is 00100000</t>
  </si>
  <si>
    <t>Inertia switch</t>
  </si>
  <si>
    <t>INERTIA</t>
  </si>
  <si>
    <t>05 62 12 30 00 0C 00 00</t>
  </si>
  <si>
    <t>1 (default 12 V, operated = GND)</t>
  </si>
  <si>
    <t>PKBRAKE</t>
  </si>
  <si>
    <t>PKBRAKE=B:2 assuming that B6 is the light or a request which comes a short time after in available data, alone it is 01000000, V low=3 Volts, V high = pull up to battery with 1.2Kohm resistor</t>
  </si>
  <si>
    <t>Fast speed cooling fan relay</t>
  </si>
  <si>
    <t>FANFRLY</t>
  </si>
  <si>
    <t>12 31</t>
  </si>
  <si>
    <t>07 62 12 31 08 01 FF FF</t>
  </si>
  <si>
    <t>B:8</t>
  </si>
  <si>
    <t>FANFRLY=B:8, alone is 00000001, 1 in this data</t>
  </si>
  <si>
    <t>Slow speed cooling fan relay</t>
  </si>
  <si>
    <t>FANSRLY</t>
  </si>
  <si>
    <t>07 62 12 31 00 00 FF FF</t>
  </si>
  <si>
    <t>Somwhere on A</t>
  </si>
  <si>
    <t>0 and 1 in available data</t>
  </si>
  <si>
    <t>Air assistance valve</t>
  </si>
  <si>
    <t>AAV</t>
  </si>
  <si>
    <t>12 32</t>
  </si>
  <si>
    <t>07 62 12 32 00 98 FF FF</t>
  </si>
  <si>
    <t>B:1</t>
  </si>
  <si>
    <t xml:space="preserve">AAV=B:1, 1 in this data. 0scillates between 0 and 1 in the available data, based on ratio of 0 and 1, </t>
  </si>
  <si>
    <t>DC motor relay (Throttle motor)</t>
  </si>
  <si>
    <t>DCMR</t>
  </si>
  <si>
    <t>07 62 12 32 00 10 FF FF</t>
  </si>
  <si>
    <t>B:4</t>
  </si>
  <si>
    <t>DCMR=B:4, 1 in available data, alone is 00010000</t>
  </si>
  <si>
    <t>Fuel pump 1 relay</t>
  </si>
  <si>
    <t>FPR1</t>
  </si>
  <si>
    <t>B:5</t>
  </si>
  <si>
    <t>FPR1=B:4, 1 in this data, alone is 00001000.  0 and 1 in available data, difficult to separate from other switches</t>
  </si>
  <si>
    <t>Air conditioning clutch relay</t>
  </si>
  <si>
    <t>ACCRLY</t>
  </si>
  <si>
    <t>12 34</t>
  </si>
  <si>
    <t>05 62 12 34 A1 30 FF FF</t>
  </si>
  <si>
    <t>A:8</t>
  </si>
  <si>
    <t>ACCRLY=A:8, 1 in this data, alone 10000000</t>
  </si>
  <si>
    <t>Cannister close valve - vapor recovery system</t>
  </si>
  <si>
    <t>CCV</t>
  </si>
  <si>
    <t>07 62 12 34 A1 30 FF FF</t>
  </si>
  <si>
    <t>0 in available data</t>
  </si>
  <si>
    <t>1 (closed)</t>
  </si>
  <si>
    <t>Engine bay control module fan relay</t>
  </si>
  <si>
    <t>EBOXFR</t>
  </si>
  <si>
    <t>07 62 12 34 A4 00 FF FF</t>
  </si>
  <si>
    <t>A:1 or A:3</t>
  </si>
  <si>
    <t>1 in available data</t>
  </si>
  <si>
    <t>Load inhibit</t>
  </si>
  <si>
    <t>LOAD</t>
  </si>
  <si>
    <t>Unknown byte, bit.  Under high load, AC compressor and heated windshild are inhibited.  1 is active.</t>
  </si>
  <si>
    <t>1 ( 1=active, disable air con and windshield heater for 1 sec ignition crank, &lt;400 rpm coolant &gt; 120 deg, hard acceleration)</t>
  </si>
  <si>
    <t>Speed control set/inc/decelerate switch</t>
  </si>
  <si>
    <t>CRUISED</t>
  </si>
  <si>
    <t>12 35</t>
  </si>
  <si>
    <t>05 62 12 35 61 80 00 00</t>
  </si>
  <si>
    <t>CRUISED=B:2, here 1 in this data, alone 10000000</t>
  </si>
  <si>
    <t>Speed control set/inc/accelerate switch</t>
  </si>
  <si>
    <t>CRUISES</t>
  </si>
  <si>
    <t>05 62 12 35 61 40 00 00</t>
  </si>
  <si>
    <t>CRUISES=B:2, here 1 in this data, alone 01000000</t>
  </si>
  <si>
    <t>Speed control resume switch</t>
  </si>
  <si>
    <t>CRUISER</t>
  </si>
  <si>
    <t>05 62 12 35 61 04 00 00</t>
  </si>
  <si>
    <t>CRUISER=B:6, here 1 in this data, alone 00000100</t>
  </si>
  <si>
    <t>Speed control cancel switch</t>
  </si>
  <si>
    <t>CRUISEC</t>
  </si>
  <si>
    <t>05 62 12 35 61 10 00 00</t>
  </si>
  <si>
    <t>CRUISEC=B:7, here 1 in this data, alone 00000010</t>
  </si>
  <si>
    <t>Air conditioning clutch request</t>
  </si>
  <si>
    <t>ACCREQ</t>
  </si>
  <si>
    <t>12 36</t>
  </si>
  <si>
    <t>05 62 12 36 E4 0B 00 00</t>
  </si>
  <si>
    <t>ACCREQ=B:5, assuming the request comes before the switch, 1 in this data. Climate clutch inhibited by ECM under engine speed, acceleration or coolant conditions.</t>
  </si>
  <si>
    <t>Air conditioning low pressure switch</t>
  </si>
  <si>
    <t>ACLPS</t>
  </si>
  <si>
    <t>05 62 12 36 E4 1B 00 00</t>
  </si>
  <si>
    <t>ACLPS=B:7, here 1 in the data, alone is 00000010</t>
  </si>
  <si>
    <t>Air conditioning high pressure switch</t>
  </si>
  <si>
    <t>ACHPS</t>
  </si>
  <si>
    <t>ACCPS=B:8, assuming the request comes before the switch, 1 in this data. Climate clutch inhibited by ECM under engine speed, acceleration or coolant conditions.</t>
  </si>
  <si>
    <t>Cannister close valve monitor - vapor recovery system</t>
  </si>
  <si>
    <t>CCVM</t>
  </si>
  <si>
    <t>05 62 12 36 E4 10 00 00</t>
  </si>
  <si>
    <t>Intercooler water pump relay monitor (XKR)</t>
  </si>
  <si>
    <t>Speed control on lamp</t>
  </si>
  <si>
    <t>CRUISEL</t>
  </si>
  <si>
    <t>12 38</t>
  </si>
  <si>
    <t>07 62 12 38 40 20 FF FF</t>
  </si>
  <si>
    <t>CRUISEL=A:2, 1 in this data, alone 01000000</t>
  </si>
  <si>
    <t>Engine management system main relay</t>
  </si>
  <si>
    <t>EMSR</t>
  </si>
  <si>
    <t>EMSR=B:3, 1 in this data, alone 001000000</t>
  </si>
  <si>
    <t>Intercooler water pump relay (XKR)</t>
  </si>
  <si>
    <t>07 62 12 38 40 08 FF FF</t>
  </si>
  <si>
    <t>Engine bay control module fan monitor</t>
  </si>
  <si>
    <t>EBOXFM</t>
  </si>
  <si>
    <t>12 39</t>
  </si>
  <si>
    <t>05 62 12 39 00 03 00 00</t>
  </si>
  <si>
    <t>EBOXFM=B:8, 1 in data, alone 00000001</t>
  </si>
  <si>
    <t>Speed control on/off switch</t>
  </si>
  <si>
    <t>CRUISEO</t>
  </si>
  <si>
    <t>CRUISEO=B:7, here 1 in this data, alone 00000010</t>
  </si>
  <si>
    <t>Second air intake temperature (XKR)</t>
  </si>
  <si>
    <t>12 3B</t>
  </si>
  <si>
    <t>05 62 12 3B 01 EE 00 00</t>
  </si>
  <si>
    <t>1.16V, unclear why this is not the same as all other two byte voltages. Note only the lowest order 2 bits contribute, there is data in the higher order bits, this may be true elsewhere</t>
  </si>
  <si>
    <t>Engine oil temperature</t>
  </si>
  <si>
    <t>EOT</t>
  </si>
  <si>
    <t>12 3D</t>
  </si>
  <si>
    <t>05 62 12 3D 02 96 00 00</t>
  </si>
  <si>
    <t>EOT=(256*A+B)*0.004888.  Here 02 96h is 3.24V.</t>
  </si>
  <si>
    <t>Throttle motor current</t>
  </si>
  <si>
    <t>TPMI</t>
  </si>
  <si>
    <t>12 3E</t>
  </si>
  <si>
    <t>05 62 12 3E 00 02 00 00</t>
  </si>
  <si>
    <t xml:space="preserve">122*(256*A+B) </t>
  </si>
  <si>
    <t>TPMI=122*(256*A+B) mA, 02 is 240 mA, 04 is 490 mA, 05 is 610 mA</t>
  </si>
  <si>
    <t>Throttle sensor</t>
  </si>
  <si>
    <t>TS</t>
  </si>
  <si>
    <t>12 3F</t>
  </si>
  <si>
    <t>05 62 12 3F 02 7F 00 00</t>
  </si>
  <si>
    <t>TS=(256*A+B)*0.004888.  Here 02 7Fh is 3.12V.</t>
  </si>
  <si>
    <t>Exhaust Gas Temperature Bank 1</t>
  </si>
  <si>
    <t>EGT1</t>
  </si>
  <si>
    <t>12 42</t>
  </si>
  <si>
    <t>05 62 12 42 03 FF 00 00</t>
  </si>
  <si>
    <t>EGT1=(256*A+B)*0.004888.  Here 03 FFh is 5V.</t>
  </si>
  <si>
    <t>Exhaust Gas Temperature Bank 2</t>
  </si>
  <si>
    <t>EGT2</t>
  </si>
  <si>
    <t>12 43</t>
  </si>
  <si>
    <t>05 62 12 43 03 FF 00 00</t>
  </si>
  <si>
    <t>EGT2=(256*A+B)*0.004888.  Here 03 FFh is 5V.</t>
  </si>
  <si>
    <t>MAP?  See IMAP</t>
  </si>
  <si>
    <t>12 44</t>
  </si>
  <si>
    <t>05 62 12 44 02 6A 00 00</t>
  </si>
  <si>
    <t>MAP=(256*A+B)*0.004888.  Here 02 6Ah is  3.02V.</t>
  </si>
  <si>
    <t>Variable valve timing bank 1 output duty cycle</t>
  </si>
  <si>
    <t>VVTAO</t>
  </si>
  <si>
    <t>12 49</t>
  </si>
  <si>
    <t>05 62 12 49 19 DB 00 00</t>
  </si>
  <si>
    <t>(256*A+B)*100/65535</t>
  </si>
  <si>
    <t>VVTAO=(256*A+B)*100/65535. Here 10.1%</t>
  </si>
  <si>
    <t>Variable valve timing bank 2 output duty cycle</t>
  </si>
  <si>
    <t>VVTBO</t>
  </si>
  <si>
    <t>12 4A</t>
  </si>
  <si>
    <t>05 62 12 4A 19 DB 00 00</t>
  </si>
  <si>
    <t>Number of this trip diagnostic trouble codes</t>
  </si>
  <si>
    <t>TTDTCS</t>
  </si>
  <si>
    <t>12 FE</t>
  </si>
  <si>
    <t>04 62 12 FE 06 00 00 00</t>
  </si>
  <si>
    <t>TTDTCS=A.  Here 6.</t>
  </si>
  <si>
    <t>CAN BUS off counter</t>
  </si>
  <si>
    <t>CANB</t>
  </si>
  <si>
    <t>E7 19</t>
  </si>
  <si>
    <t>04 62 E7 19 24 00 00 00</t>
  </si>
  <si>
    <t>CANB=A, number of times off, 36 in this data, unclear what this implies</t>
  </si>
  <si>
    <t>Intermittent fault counter for the ABS</t>
  </si>
  <si>
    <t>ABSC*</t>
  </si>
  <si>
    <t>04 62 E7 1A 00 00 00 00</t>
  </si>
  <si>
    <t>ABSC*=A, number of times off, 0 in this data</t>
  </si>
  <si>
    <t>Intermittent fault counter for the TCM</t>
  </si>
  <si>
    <t>TCMC</t>
  </si>
  <si>
    <t>E7 1B</t>
  </si>
  <si>
    <t>04 62 E7 1B 00 00 00 00</t>
  </si>
  <si>
    <t>TCMC=A, number of times off, 0 in this data</t>
  </si>
  <si>
    <t>Exhaust gas recirculating valve</t>
  </si>
  <si>
    <t>EGR</t>
  </si>
  <si>
    <t>Adaptive speed control distance decrease</t>
  </si>
  <si>
    <t>ASCDD</t>
  </si>
  <si>
    <t>Adaptive speed control distance increase</t>
  </si>
  <si>
    <t>ASCDI</t>
  </si>
  <si>
    <t>INST</t>
  </si>
  <si>
    <t>ECT</t>
  </si>
  <si>
    <t>04 62 00 05 84 00 00 00</t>
  </si>
  <si>
    <t>Temp = A-40 C, here 84h is 92 C</t>
  </si>
  <si>
    <t>deg C</t>
  </si>
  <si>
    <t>Number of trouble codes (INST)</t>
  </si>
  <si>
    <t>INSTDTCS*</t>
  </si>
  <si>
    <t xml:space="preserve">04 62 02 00 02 00 00 00 </t>
  </si>
  <si>
    <t>Number of codes = A, here 02h is 2 DTCs</t>
  </si>
  <si>
    <t>RPMINST</t>
  </si>
  <si>
    <t>11 65</t>
  </si>
  <si>
    <t>03 22 11 65 00 00 00 00</t>
  </si>
  <si>
    <t>05 62 11 65 03 47 00 00</t>
  </si>
  <si>
    <t>256*A+B</t>
  </si>
  <si>
    <t>RPM = 256 A + B, here 03 47h is 839 RPM</t>
  </si>
  <si>
    <t>Odometer</t>
  </si>
  <si>
    <t>ODO</t>
  </si>
  <si>
    <t>61 80</t>
  </si>
  <si>
    <t>03 22 61 80 00 00 00 00</t>
  </si>
  <si>
    <t>07 62 61 80 00 BA DD D8</t>
  </si>
  <si>
    <t>(A*256^3+B*256^2+C*256+D)/100</t>
  </si>
  <si>
    <t>Distance = (A*256^3+B*256^2+C*256+D)/100 km, here 122,465 km (76100 miles)</t>
  </si>
  <si>
    <t>km</t>
  </si>
  <si>
    <t>MPLNDIS (what is this?)</t>
  </si>
  <si>
    <t>MPLNDIS?</t>
  </si>
  <si>
    <t>67 07</t>
  </si>
  <si>
    <t>03 22 67 07 00 00 00 00</t>
  </si>
  <si>
    <t>04 62 67 07 10 00 00 00</t>
  </si>
  <si>
    <t>Unknown</t>
  </si>
  <si>
    <t>Exhaust temp warning enable/disable</t>
  </si>
  <si>
    <t>Unknown, zero in this data</t>
  </si>
  <si>
    <t>VSS</t>
  </si>
  <si>
    <t>67 31</t>
  </si>
  <si>
    <t>03 22 67 31 00 00 00 00</t>
  </si>
  <si>
    <t>05 62 67 31 23 E8 00 00</t>
  </si>
  <si>
    <t>Speed=(256*A+B)/100 km/hr, indicated 92 km/hr for this data</t>
  </si>
  <si>
    <t>Battery voltage</t>
  </si>
  <si>
    <t>BAT+</t>
  </si>
  <si>
    <t>67 32</t>
  </si>
  <si>
    <t>03 22 67 32 00 00 00 00</t>
  </si>
  <si>
    <t>04 22 67 32 A8 00 00 00</t>
  </si>
  <si>
    <t>Voltage=A,  168 in this data, unclear units (/128*10? In volts)</t>
  </si>
  <si>
    <t>Oil pressure signal</t>
  </si>
  <si>
    <t>OILPRES</t>
  </si>
  <si>
    <t>67 33</t>
  </si>
  <si>
    <t>03 22 67 33 00 00 00 00</t>
  </si>
  <si>
    <t>04 62 67 33 FF 00 00 00</t>
  </si>
  <si>
    <t>Translation not clear, indicated 255 in unclear units for this data</t>
  </si>
  <si>
    <t>255 (closed = normal, open = low)</t>
  </si>
  <si>
    <t>Instrument pack temperature</t>
  </si>
  <si>
    <t>IPKTEMP</t>
  </si>
  <si>
    <t>67 34</t>
  </si>
  <si>
    <t>03 22 67 34 00 00 00 00</t>
  </si>
  <si>
    <t>04 62 67 34 AB 00 00 00</t>
  </si>
  <si>
    <t>Temperature = A, here 171 (not clear what this means, clearly not C, clearly not the instrumental panel itself in F)</t>
  </si>
  <si>
    <t>Fuel level signal</t>
  </si>
  <si>
    <t>FUELVL</t>
  </si>
  <si>
    <t>67 36</t>
  </si>
  <si>
    <t>03 22 67 36 00 00 00 00</t>
  </si>
  <si>
    <t>04 62 67 36 27 00 00 00</t>
  </si>
  <si>
    <t>Fuel level signal = A, here 39</t>
  </si>
  <si>
    <t>Warning lamps</t>
  </si>
  <si>
    <t>Fuel level low warning lamp</t>
  </si>
  <si>
    <t>FUELWL</t>
  </si>
  <si>
    <t>67 37</t>
  </si>
  <si>
    <t>03 22 67 37 00 00 00 00</t>
  </si>
  <si>
    <t>07 62 67 37 49 38 52 00</t>
  </si>
  <si>
    <t>Byte A, bit 2 (big endian), here 49h, 01001001 (set).  Alone is 01000000 when set</t>
  </si>
  <si>
    <t>Headlights on</t>
  </si>
  <si>
    <t>07 62 67 37 0D 38 42 00</t>
  </si>
  <si>
    <t>Byte A, bit 5 (big endian), here 0Dh, 00001101 (set).  Alone is 00001000 when set</t>
  </si>
  <si>
    <t>Brake warning lamp</t>
  </si>
  <si>
    <t>BRAKEWL</t>
  </si>
  <si>
    <t>07 62 67 37 08 00 42 00</t>
  </si>
  <si>
    <t>Byte A, bit 6 (big endian), here 08h, 00001000 (not set).  Alone is 00000100 when set</t>
  </si>
  <si>
    <t>Engine coolant temperature warning lamp</t>
  </si>
  <si>
    <t>ECTWL</t>
  </si>
  <si>
    <t>Byte A, not clear which bit</t>
  </si>
  <si>
    <t>Red warning lamp</t>
  </si>
  <si>
    <t>REDWL</t>
  </si>
  <si>
    <t>07 62 67 37 0C 00 43 00</t>
  </si>
  <si>
    <t>Byte A, bit 8 (big endian), here 0Ch, 00001100 (not set).  Alone is 00000001 when set</t>
  </si>
  <si>
    <t>Oil pressure low warning lamp</t>
  </si>
  <si>
    <t>OILWL</t>
  </si>
  <si>
    <t>07 62 67 37 05 28 42 00</t>
  </si>
  <si>
    <t>Byte B, bit 3 (big endian), here 28h, 00101000 (set).  Alone is 00100000 when set.</t>
  </si>
  <si>
    <t>Battery charge warning signal</t>
  </si>
  <si>
    <t>CHGEWL</t>
  </si>
  <si>
    <t>07 62 67 37 05 38 42 00</t>
  </si>
  <si>
    <t>Byte B, bit 4 (big endian), here 38h, 0011100 (set).  Alone is 00010000 when set.</t>
  </si>
  <si>
    <t>Malfunction indicator lamp</t>
  </si>
  <si>
    <t>MIL</t>
  </si>
  <si>
    <t>07 62 67 37 0C 3D 43 00</t>
  </si>
  <si>
    <t>Byte B, bit 5 (big endian), here 3D, 00111101. Alone is 00001000 when set. CEL from induced TCM CAN error.</t>
  </si>
  <si>
    <t>ABS warning lamp</t>
  </si>
  <si>
    <t>ABSWL</t>
  </si>
  <si>
    <t>07 62 67 37 05 3D 42 00</t>
  </si>
  <si>
    <t>Byte B, bit 6 (big endian), here 3D, 00111101. Alone is 00000100 when set. Car off, ABS fuse pulled</t>
  </si>
  <si>
    <t>Safety belt warning lamp</t>
  </si>
  <si>
    <t>SBWL</t>
  </si>
  <si>
    <t>07 62 67 37 05 3A 42 00</t>
  </si>
  <si>
    <t>Byte B, bit 7 (big endian), here 3Ah, 00111010 (set).  Alone is 00000010 when set.</t>
  </si>
  <si>
    <t>Amber warning lamp</t>
  </si>
  <si>
    <t>AMBWL</t>
  </si>
  <si>
    <t>Byte B, bit 8 (big endian), here 38, 00001101. Alone is 00000001 when set. Car off, ABS fuse pulled</t>
  </si>
  <si>
    <t>Coolant level low warning</t>
  </si>
  <si>
    <t>COOLW</t>
  </si>
  <si>
    <t>07 62 67 37 0C 00 53 00</t>
  </si>
  <si>
    <t>Byte C, bit 2 or 7?, Open when low</t>
  </si>
  <si>
    <t>Airbag led check signal</t>
  </si>
  <si>
    <t>ABAGLED</t>
  </si>
  <si>
    <t>67 37?</t>
  </si>
  <si>
    <t>Exists at 67 37?</t>
  </si>
  <si>
    <t>Airbag warning lamp status</t>
  </si>
  <si>
    <t>ABAGSTAT</t>
  </si>
  <si>
    <t>Catalyst overtemp warning</t>
  </si>
  <si>
    <t>EXTMPHI</t>
  </si>
  <si>
    <t>07 62 67 37 00 38 42 00</t>
  </si>
  <si>
    <t>Car off in this data, short circuit pulls this high</t>
  </si>
  <si>
    <t>High beam warning lamp</t>
  </si>
  <si>
    <t>MBEAM</t>
  </si>
  <si>
    <t>07 62 67 37 0C 00 52 00</t>
  </si>
  <si>
    <t>Byte C, bit 4 (big endian), here 52h,  01010010 (set).  Alone is 00010000 when set.</t>
  </si>
  <si>
    <t>Left turn signal</t>
  </si>
  <si>
    <t>LHDI</t>
  </si>
  <si>
    <t>Byte C, bit 5 (big endian), here 4Ah, 001001010 (set).  Alone is 00001000 when set.</t>
  </si>
  <si>
    <t>Right turn signal</t>
  </si>
  <si>
    <t>RHDI</t>
  </si>
  <si>
    <t>07 62 67 37 0C 00 46 00</t>
  </si>
  <si>
    <t>Byte C, bit 6 (big endian), here 46h, 001000110 (set).  Alone is 00000100 when set.</t>
  </si>
  <si>
    <t>Message center day light override</t>
  </si>
  <si>
    <t>OVERRDE</t>
  </si>
  <si>
    <t>Byte C, bit 8 (big endian) here 43h includes 00000001 (on).  Override switch in the dimmer.</t>
  </si>
  <si>
    <t>Message center illlumination</t>
  </si>
  <si>
    <t>LCDILL</t>
  </si>
  <si>
    <t>67 38</t>
  </si>
  <si>
    <t>03 22 67 38 00 00 00 00</t>
  </si>
  <si>
    <t>04 62 67 38 B9 00 00 00</t>
  </si>
  <si>
    <t>% Illumination = A*100/256/2, here 5Bh is 36%</t>
  </si>
  <si>
    <t>SCP input</t>
  </si>
  <si>
    <t>SCP input - Trip computer msg switch</t>
  </si>
  <si>
    <t>MESSW</t>
  </si>
  <si>
    <t>67 3C</t>
  </si>
  <si>
    <t>03 22 67 3C 00 00 00 00</t>
  </si>
  <si>
    <t>04 62 67 3C 51 00 00 00</t>
  </si>
  <si>
    <t>Byte A, bit 4 (big endian) here 51h includes 00010000 (on)</t>
  </si>
  <si>
    <t>SCP Input - Trip computer reset switch</t>
  </si>
  <si>
    <t>RESET</t>
  </si>
  <si>
    <t>04 62 67 3C 4F 00 00 00</t>
  </si>
  <si>
    <t>Byte A, bit 5 (big endian) here 41h, 01001111 (set).  Alone is 00001000 when set.</t>
  </si>
  <si>
    <t>SCP Input - Trip computer A/B switch</t>
  </si>
  <si>
    <t>A/BSW</t>
  </si>
  <si>
    <t>Byte A, bit 6 (big endian) here 41h, 01001111 (set).  Alone is 00000100 when set.</t>
  </si>
  <si>
    <t>SCP Input - Trip computer metric/imperial switch</t>
  </si>
  <si>
    <t>MIMP</t>
  </si>
  <si>
    <t>Byte A, bit 7 (big endian) here 41h, 01001111 (set).  Alone is 00000010 when set.</t>
  </si>
  <si>
    <t>SCP input - Trip computer reset cycle switch</t>
  </si>
  <si>
    <t>RESETC</t>
  </si>
  <si>
    <t>SCP Input - Adaptive damping fail</t>
  </si>
  <si>
    <t>DAMPF</t>
  </si>
  <si>
    <t>Port A in/out air bag fault line shorting transistor</t>
  </si>
  <si>
    <t>ABGTRAN</t>
  </si>
  <si>
    <t>67 3E</t>
  </si>
  <si>
    <t>03 22 67 3E 00 00 00 00</t>
  </si>
  <si>
    <t>04 62 67 3E A0 00 00 00</t>
  </si>
  <si>
    <t>Byte A, bit 1 (big endian), 1 in this data, car engine off.</t>
  </si>
  <si>
    <t>Port A in/out air bag warning fault line</t>
  </si>
  <si>
    <t>ABGFLT</t>
  </si>
  <si>
    <t>04 62 67 3E 7F 00 00 00</t>
  </si>
  <si>
    <t>Byte A,  bit 3 (big endian), 1 in this data, regularly toggles between 0 and 1</t>
  </si>
  <si>
    <t>Port A in/out general illumination in</t>
  </si>
  <si>
    <t>ILLIN</t>
  </si>
  <si>
    <t>Byte A,  bit 8 (big endian), 1 in this data, regularly toggles between 0 and 1.  Alone is 00000001.</t>
  </si>
  <si>
    <t>Battery gauge</t>
  </si>
  <si>
    <t>BGAUGEV</t>
  </si>
  <si>
    <t>67 40</t>
  </si>
  <si>
    <t>03 22 67 40 00 00 00 00</t>
  </si>
  <si>
    <t>07 62 67 40 01 AA 00 48</t>
  </si>
  <si>
    <t>(256*A+B)/12</t>
  </si>
  <si>
    <t>%=(256*A+B)/12, this data is 35.5%</t>
  </si>
  <si>
    <t>Oil pressure gauge</t>
  </si>
  <si>
    <t>OGAUGEV</t>
  </si>
  <si>
    <t>%=(256*C+D)/12, this data is 6.0%</t>
  </si>
  <si>
    <t>Coolant temperature gauge</t>
  </si>
  <si>
    <t>TGAUGEV</t>
  </si>
  <si>
    <t>67 41</t>
  </si>
  <si>
    <t>03 22 67 41 00 00 00 00</t>
  </si>
  <si>
    <t>07 62 67 41 02 1B 03 ED</t>
  </si>
  <si>
    <t>%=(256*A+B)/12, this data is 44.9%</t>
  </si>
  <si>
    <t>Fuel level gauge</t>
  </si>
  <si>
    <t>No mem in IDS</t>
  </si>
  <si>
    <t>07 62 67 41 00 00 03 2D</t>
  </si>
  <si>
    <t>%=(256*C+D)/12, this data is 67.8%</t>
  </si>
  <si>
    <t>Speedometer</t>
  </si>
  <si>
    <t>SPEEDO</t>
  </si>
  <si>
    <t>67 42</t>
  </si>
  <si>
    <t>03 22 67 42 00 00 00 00</t>
  </si>
  <si>
    <t>07 62 67 42 00 18 00 63</t>
  </si>
  <si>
    <t>%=(256*A+B)/12, this data is 2% (Foxwell gave incorrect value, this set like other gauges)</t>
  </si>
  <si>
    <t>Tachometer</t>
  </si>
  <si>
    <t>TACHO</t>
  </si>
  <si>
    <t>%=(256*C+D)/12, this data is 8.3% (Foxwell gave incorrect value, this set like other gauges).  Maximum difference between tachometer and CAN input is 200 RPM according to IDS.</t>
  </si>
  <si>
    <t>Port C in/out catalyst overtemp in</t>
  </si>
  <si>
    <t>EXTMPIN</t>
  </si>
  <si>
    <t>67 43</t>
  </si>
  <si>
    <t>03 22 67 43 00 00 00 00</t>
  </si>
  <si>
    <t>04 62 67 43 E4 00 00 00</t>
  </si>
  <si>
    <t>28 C in all available data, cold, start, hot (E4 is 228)</t>
  </si>
  <si>
    <t>Instrument pack language</t>
  </si>
  <si>
    <t>67 45</t>
  </si>
  <si>
    <t>04 62 67 45 01 00 00 00</t>
  </si>
  <si>
    <t>Byte A, bit 8 (big endian)</t>
  </si>
  <si>
    <t>Automatic stability control warning light enable</t>
  </si>
  <si>
    <t>Automatic stability control warning light flash rate</t>
  </si>
  <si>
    <t>seconds</t>
  </si>
  <si>
    <t>Battery resets</t>
  </si>
  <si>
    <t>CAN bus off counter?</t>
  </si>
  <si>
    <t>03 22 E7 19 00 00 00 00</t>
  </si>
  <si>
    <t>Heated screen request</t>
  </si>
  <si>
    <t>Imperial/US gallons</t>
  </si>
  <si>
    <t>Magnetic clutch request</t>
  </si>
  <si>
    <t>TCM (ZF5)</t>
  </si>
  <si>
    <t>TCM</t>
  </si>
  <si>
    <t>CLV=A/255*100%, here 9.8% from 19h</t>
  </si>
  <si>
    <t>04 62 00 05 88 00 00 00</t>
  </si>
  <si>
    <t>ECT= A-40 C, here 88h is 96 C</t>
  </si>
  <si>
    <t>03 22 00 0C 00 00 00 00</t>
  </si>
  <si>
    <t>05 62 00 0C 1C 34 00 00</t>
  </si>
  <si>
    <t>RPM = (256*A + B)/4), here 1C 34h is 1805 RPM</t>
  </si>
  <si>
    <t>03 22 00 11 00 00 00 00</t>
  </si>
  <si>
    <t>04 62 00 11 20 00 00 00</t>
  </si>
  <si>
    <t>TPS = A * 100/255 %, here 20h is 12.5%</t>
  </si>
  <si>
    <t>Number permanent diagnostic trouble codes</t>
  </si>
  <si>
    <t>TCMDTCS</t>
  </si>
  <si>
    <t>TCMDTCS = A, here 02h is 2 DTCs</t>
  </si>
  <si>
    <t>Transmission output speed</t>
  </si>
  <si>
    <t>TOS</t>
  </si>
  <si>
    <t>11 B5</t>
  </si>
  <si>
    <t>03 22 11 B5 00 00 00 00</t>
  </si>
  <si>
    <t>04 62 11 B5 3D 00 00 00</t>
  </si>
  <si>
    <t>32*A</t>
  </si>
  <si>
    <t>TOS = 32 * A RPM, here 3Dh is 2062 RPM</t>
  </si>
  <si>
    <t>Transmission oil temperature</t>
  </si>
  <si>
    <t>TOT</t>
  </si>
  <si>
    <t>11 BD</t>
  </si>
  <si>
    <t>03 22 11 BD 00 00 00 00</t>
  </si>
  <si>
    <t>04 62 11 BD 84 00 00 00</t>
  </si>
  <si>
    <t>A-50</t>
  </si>
  <si>
    <t>TOT=A-50 C (not the usual A-40 it appears) here 84h is 82 C</t>
  </si>
  <si>
    <t>Transmission input speed</t>
  </si>
  <si>
    <t>TIS</t>
  </si>
  <si>
    <t>1F 0B</t>
  </si>
  <si>
    <t>03 22 1F 0B 00 00 00 00</t>
  </si>
  <si>
    <t>04 62 1F 0B 4F 00 00 00</t>
  </si>
  <si>
    <t>TIS = 32 * A RPM, here 4Fh is 2528 RPM</t>
  </si>
  <si>
    <t>Solenoid output 1</t>
  </si>
  <si>
    <t>SSM1</t>
  </si>
  <si>
    <t>1F 12</t>
  </si>
  <si>
    <t>03 22 1F 12 00 00 00 00</t>
  </si>
  <si>
    <t>04 62 1F 12 02 00 00 00</t>
  </si>
  <si>
    <t>A/10</t>
  </si>
  <si>
    <t>SSM1= A/10, 02h  is 0.2%</t>
  </si>
  <si>
    <t>Solenoid output 2</t>
  </si>
  <si>
    <t>SSM2</t>
  </si>
  <si>
    <t>1F 13</t>
  </si>
  <si>
    <t>03 22 1F 13 00 00 00 00</t>
  </si>
  <si>
    <t>04 62 1F 13 7E 00 00 00</t>
  </si>
  <si>
    <t>SSM2 = A/10, 7Eh is 12.6%</t>
  </si>
  <si>
    <t>Solenoid output 3</t>
  </si>
  <si>
    <t>SSM3</t>
  </si>
  <si>
    <t>1F 14</t>
  </si>
  <si>
    <t>03 22 1F 14 00 00 00 00</t>
  </si>
  <si>
    <t>04 62 1F 14 79 00 00 00</t>
  </si>
  <si>
    <t>SSM3 = A/10, 79h is 12.1%</t>
  </si>
  <si>
    <t>Pressure regulator 1 calculated output</t>
  </si>
  <si>
    <t>PR1C</t>
  </si>
  <si>
    <t>1F 1F</t>
  </si>
  <si>
    <t>03 22 1F 1F 00 00 00 00</t>
  </si>
  <si>
    <t>05 62 1F 1F 00 32 00 00</t>
  </si>
  <si>
    <t xml:space="preserve"> (256*A+B)/1000</t>
  </si>
  <si>
    <t>PR1C = (256*A + B)/1000</t>
  </si>
  <si>
    <t>Pressure regulator 2 calculated output</t>
  </si>
  <si>
    <t>PR2C</t>
  </si>
  <si>
    <t>1F 20</t>
  </si>
  <si>
    <t>03 22 1F 20 00 00 00 00</t>
  </si>
  <si>
    <t>05 62 1F 20 03 20 00 00</t>
  </si>
  <si>
    <t>PR2C = (256*A + B)/1000</t>
  </si>
  <si>
    <t>Pressure regulator 3 calculated output</t>
  </si>
  <si>
    <t>PR3C</t>
  </si>
  <si>
    <t>1F 21</t>
  </si>
  <si>
    <t>03 22 1F 21 00 00 00 00</t>
  </si>
  <si>
    <t>PR3C = (256*A + B)/1000</t>
  </si>
  <si>
    <t>Pressure regulator 4 calculated output</t>
  </si>
  <si>
    <t>PR4C</t>
  </si>
  <si>
    <t>1F 22</t>
  </si>
  <si>
    <t>03 22 1F 22 00 00 00 00</t>
  </si>
  <si>
    <t>05 62 1F 21 00 64 00 00</t>
  </si>
  <si>
    <t>PR4C = (256*A + B)/1000</t>
  </si>
  <si>
    <t>Pressure regulator 5 calculated output</t>
  </si>
  <si>
    <t>PR5C</t>
  </si>
  <si>
    <t>1F 23</t>
  </si>
  <si>
    <t>03 22 1F 23 00 00 00 00</t>
  </si>
  <si>
    <t>05 62 1F 22 00 32 00 00</t>
  </si>
  <si>
    <t>PR5C = (256*A + B)/1000</t>
  </si>
  <si>
    <t>Pedal position sensor</t>
  </si>
  <si>
    <t>PPS</t>
  </si>
  <si>
    <t>1F 24</t>
  </si>
  <si>
    <t>03 22 1F 24 00 00 00 00</t>
  </si>
  <si>
    <t>04 62 1F 24 D1 00 00 00</t>
  </si>
  <si>
    <t>PPS=A/2, D1 is 104.5%</t>
  </si>
  <si>
    <t>Torque reduction request</t>
  </si>
  <si>
    <t>TREQ</t>
  </si>
  <si>
    <t>1F 25</t>
  </si>
  <si>
    <t>03 22 1F 25 00 00 00 00</t>
  </si>
  <si>
    <t>04 62 1F 25 2F 00 00 00</t>
  </si>
  <si>
    <t>TREQ= A %, 2F is 47%</t>
  </si>
  <si>
    <t>Torque reduction acknowledge</t>
  </si>
  <si>
    <t>TACK</t>
  </si>
  <si>
    <t>1F 26</t>
  </si>
  <si>
    <t>03 22 1F 26 00 00 00 00</t>
  </si>
  <si>
    <t>04 62 1F 26 2D 00 00 00</t>
  </si>
  <si>
    <t>TACK= A %, 2D is 45%</t>
  </si>
  <si>
    <t>Performance mode switch A</t>
  </si>
  <si>
    <t>PMODEA</t>
  </si>
  <si>
    <t>1F 28</t>
  </si>
  <si>
    <t>1 (2 bits)</t>
  </si>
  <si>
    <t>03 22 1F 28 00 00 00 00</t>
  </si>
  <si>
    <t>06 62 1F 28 7A A5 24 00</t>
  </si>
  <si>
    <t>Byte A, bits 1, 2 (big endian), was 01 when switch was on, 10 when switch was off, perhaps the first bit is the light, second bit is indicated value, sports switch (0 is on, 1 is off in Foxwell data), is on in this data, light also on</t>
  </si>
  <si>
    <t>Gear position input L4</t>
  </si>
  <si>
    <t>SWL4</t>
  </si>
  <si>
    <t>06 62 1F 28 7A 24 20 00</t>
  </si>
  <si>
    <t>Byte A, bit 4, see L1</t>
  </si>
  <si>
    <t>Gear position switch input L3</t>
  </si>
  <si>
    <t>SWL3</t>
  </si>
  <si>
    <t>04 62 1F 28 7A 80 20 00</t>
  </si>
  <si>
    <t>Byte A, bit 5, see L1</t>
  </si>
  <si>
    <t>Gear position switch input L2</t>
  </si>
  <si>
    <t>SWL2</t>
  </si>
  <si>
    <t>Byte A, bit 6, see L1</t>
  </si>
  <si>
    <t>Gear position switch input L1</t>
  </si>
  <si>
    <t>SWL1</t>
  </si>
  <si>
    <t xml:space="preserve">Byte A, bit 7, 7A is 01111010 (11010 is L4, L3, L2, L1,D/4th switch), P is 00010, R is 01000, N is 01110, D is 11010, 4 is 11011, 3 is 11101, 2 is 10001 </t>
  </si>
  <si>
    <t>Drive/fourth switch</t>
  </si>
  <si>
    <t>D4SW</t>
  </si>
  <si>
    <t>Byte A, bit 8, see L1</t>
  </si>
  <si>
    <t>Transmission range switch C</t>
  </si>
  <si>
    <t>TRSA</t>
  </si>
  <si>
    <t>06 62 1F 28 7A E4 24 00</t>
  </si>
  <si>
    <t>Byte B, bit 1, here  7Ah Is indicated as 1 in this data, 000 neutral, 001 first, 010 second, 011 3rd, 100 4th, 101 5th, 110 reverse, 111 indicates a shift.</t>
  </si>
  <si>
    <t>Transmission range switch B</t>
  </si>
  <si>
    <t>TRSB</t>
  </si>
  <si>
    <t>06 62 1F 28 7A 44 24 00</t>
  </si>
  <si>
    <t>Byte B, bit 2, here  44h Is indicated as 1 in this data</t>
  </si>
  <si>
    <t>Transmission range switch A</t>
  </si>
  <si>
    <t>TRSC</t>
  </si>
  <si>
    <t>06 62 1F 28 7A 24 24 00</t>
  </si>
  <si>
    <t>Byte B, bit 3, here  24h Is indicated as 1 in this data</t>
  </si>
  <si>
    <t>Torque converter clutch</t>
  </si>
  <si>
    <t>TCC</t>
  </si>
  <si>
    <t>04 62 1F 28 00 00 00 00</t>
  </si>
  <si>
    <t>Unknown , zero in data (usually 4th or 5th disengage for downshift)</t>
  </si>
  <si>
    <t>Fault indication lamp</t>
  </si>
  <si>
    <t>CHKTRAN</t>
  </si>
  <si>
    <t>Unknown, 0 in data</t>
  </si>
  <si>
    <t>Kickdown switch</t>
  </si>
  <si>
    <t>Traction control status indicator 1</t>
  </si>
  <si>
    <t>TA1</t>
  </si>
  <si>
    <t>Unknown, 1 in data.  From IDS, 3 bit flag CAN_TRACTION_STATUS, 000=traction control off, engine normal, 001 traction control on, engine normal, 011 traction control on, torque reduction in progress, engine only, 111 traction control on, torque reduction in progress, brakes intervening</t>
  </si>
  <si>
    <t>Traction control status indicator 2</t>
  </si>
  <si>
    <t>TA2</t>
  </si>
  <si>
    <t>Traction control status indicator 3</t>
  </si>
  <si>
    <t>TA3</t>
  </si>
  <si>
    <t>Hot mode</t>
  </si>
  <si>
    <t>HOT</t>
  </si>
  <si>
    <t>06 62 1F 28 7B 85 24 00</t>
  </si>
  <si>
    <t>Either Byte A or B, 0 in data</t>
  </si>
  <si>
    <t>Speed control status indicator 1</t>
  </si>
  <si>
    <t>CRUISE1</t>
  </si>
  <si>
    <t>06 62 1F 28 7A 84 3C 00</t>
  </si>
  <si>
    <t>Byte C, bit 6 (big endian), here 3C is 00111100 in this data.  Alone is 00000100.</t>
  </si>
  <si>
    <t>Speed control status indicator 2</t>
  </si>
  <si>
    <t>CRUISE2</t>
  </si>
  <si>
    <t>Byte C, bit 7 (big endian), here 3C is 00111100 in this data.  Alone is 00001000.</t>
  </si>
  <si>
    <t>Speed control status indicator 3</t>
  </si>
  <si>
    <t>CRUISE3</t>
  </si>
  <si>
    <t>Byte C, bit 8 (big endian), here 3C is 00111100 in this data.  Alone is 00010000.</t>
  </si>
  <si>
    <t>Ignition feed positive</t>
  </si>
  <si>
    <t>IGN+</t>
  </si>
  <si>
    <t>D1 02</t>
  </si>
  <si>
    <t>Gear selector in neutral switch</t>
  </si>
  <si>
    <t>NTRL</t>
  </si>
  <si>
    <t>Gear selector not in park switch</t>
  </si>
  <si>
    <t>PARK</t>
  </si>
  <si>
    <t>TCM (Mercedes)</t>
  </si>
  <si>
    <t>04 62 00 05 44 00 00 00</t>
  </si>
  <si>
    <t>18 C</t>
  </si>
  <si>
    <t>05 62 00 0C 00 00 00 00</t>
  </si>
  <si>
    <t>Number of permanent diagnostic trouble codes</t>
  </si>
  <si>
    <t>05 62 11 B5 00 00 00 00</t>
  </si>
  <si>
    <t>04 62 11 BD 44 00 00 00</t>
  </si>
  <si>
    <t>05 62 1F 0B 00 00 00 00</t>
  </si>
  <si>
    <t>04 62 1F 24 00 00 00 00</t>
  </si>
  <si>
    <t>0.47V</t>
  </si>
  <si>
    <t>04 62 1F 25 00 00 00 00</t>
  </si>
  <si>
    <t>Torque reduction request acknowledge</t>
  </si>
  <si>
    <t>04 62 1F 26 00 00 00 00</t>
  </si>
  <si>
    <t>06 62 1F 28 DC 00 10 00</t>
  </si>
  <si>
    <t>06 62 1F 28 5C 00 10 00</t>
  </si>
  <si>
    <t>Bit 7 of first data byte, 1=on, 0 = off</t>
  </si>
  <si>
    <t>Gear position switch input 0</t>
  </si>
  <si>
    <t>4 bits, mapping unknown, formula in IDS is confusing ñ D and 5 have same value?</t>
  </si>
  <si>
    <t>Gear position switch input 1</t>
  </si>
  <si>
    <t>Gear position switch input 2</t>
  </si>
  <si>
    <t>Gear position switch input 3</t>
  </si>
  <si>
    <t>Torque converter clutch (lock up)</t>
  </si>
  <si>
    <t>1 bit</t>
  </si>
  <si>
    <t>Transmission range switch</t>
  </si>
  <si>
    <t>3 bits, mapping unknown, 0=N, 1-5 gears, 6=R, 7=shifting</t>
  </si>
  <si>
    <t>Shift solenoid valve 1</t>
  </si>
  <si>
    <t>1F 29</t>
  </si>
  <si>
    <t>04 62 1F 29 00 00 00 00</t>
  </si>
  <si>
    <t>Shift solenoid valve 2</t>
  </si>
  <si>
    <t>Shift solenoid valve 3</t>
  </si>
  <si>
    <t>Modulation pressure regulator</t>
  </si>
  <si>
    <t>1F 2A</t>
  </si>
  <si>
    <t>04 62 1F 2A BF 00 00 00</t>
  </si>
  <si>
    <t>860 mA</t>
  </si>
  <si>
    <t>Shift pressure regulator</t>
  </si>
  <si>
    <t>1F 2B</t>
  </si>
  <si>
    <t>04 62 1F 2B EC 00 00 00</t>
  </si>
  <si>
    <t>1.07A</t>
  </si>
  <si>
    <t>04 62 D1 02 74 00 00 00</t>
  </si>
  <si>
    <t>11.6V</t>
  </si>
  <si>
    <t>Standard Mode 01 PID List</t>
  </si>
  <si>
    <t>Light red means not available (XK8)</t>
  </si>
  <si>
    <t>23 identified</t>
  </si>
  <si>
    <t>PIDs supported [01 - 20]</t>
  </si>
  <si>
    <t>00</t>
  </si>
  <si>
    <t>06 41 00 BF 9F A8 91 00</t>
  </si>
  <si>
    <t>Bitwise conversion for each byte (e.g. BF 9F A8 91) gives available PIDS in 1-20h</t>
  </si>
  <si>
    <t>Monitor status since DTCs cleared. (Includes malfunction indicator lamp (MIL) status and number of DTCs.)</t>
  </si>
  <si>
    <t>01</t>
  </si>
  <si>
    <t>See wikipedia page (https://en.wikipedia.org/wiki/OBD-II_PIDs#Service_01_PID_01)</t>
  </si>
  <si>
    <t>Not available</t>
  </si>
  <si>
    <t>02</t>
  </si>
  <si>
    <t>Fuel system status</t>
  </si>
  <si>
    <t>03</t>
  </si>
  <si>
    <t>See wikipedia page (https://en.wikipedia.org/wiki/OBD-II_PIDs#Service_01_PID_03)</t>
  </si>
  <si>
    <t>Calculated engine load</t>
  </si>
  <si>
    <t>04</t>
  </si>
  <si>
    <t>100A/255</t>
  </si>
  <si>
    <t>05</t>
  </si>
  <si>
    <t>A - 40</t>
  </si>
  <si>
    <t>Short term fuel trim—Bank 1</t>
  </si>
  <si>
    <t>STFT1</t>
  </si>
  <si>
    <t>06</t>
  </si>
  <si>
    <t>100A/128 - 100</t>
  </si>
  <si>
    <t>-100 (too rich)</t>
  </si>
  <si>
    <t>99.2 (too lean)</t>
  </si>
  <si>
    <t>Long term fuel trim—Bank 1</t>
  </si>
  <si>
    <t>LTFT1</t>
  </si>
  <si>
    <t>07</t>
  </si>
  <si>
    <t>Short term fuel trim—Bank 2</t>
  </si>
  <si>
    <t>STFT2</t>
  </si>
  <si>
    <t>08</t>
  </si>
  <si>
    <t>Long term fuel trim—Bank 2</t>
  </si>
  <si>
    <t>LTFT2</t>
  </si>
  <si>
    <t>09</t>
  </si>
  <si>
    <t>0A</t>
  </si>
  <si>
    <t>0B</t>
  </si>
  <si>
    <t>Engine RPM</t>
  </si>
  <si>
    <t>0C</t>
  </si>
  <si>
    <t>(256A + B)/4</t>
  </si>
  <si>
    <t>rpm</t>
  </si>
  <si>
    <t>0D</t>
  </si>
  <si>
    <t>Timing advance</t>
  </si>
  <si>
    <t>0E</t>
  </si>
  <si>
    <t>A/2 - 64</t>
  </si>
  <si>
    <t>degrees before TDC</t>
  </si>
  <si>
    <t>0F</t>
  </si>
  <si>
    <t>Mass air flow sensor (MAF) air flow rate</t>
  </si>
  <si>
    <t>10</t>
  </si>
  <si>
    <t>(256A + B)/100</t>
  </si>
  <si>
    <t>grams/sec</t>
  </si>
  <si>
    <t>Throttle position</t>
  </si>
  <si>
    <t>11</t>
  </si>
  <si>
    <t>12</t>
  </si>
  <si>
    <t>Oxygen sensors present (in 2 banks)</t>
  </si>
  <si>
    <t>13</t>
  </si>
  <si>
    <t>[A0..A3] == Bank 1, Sensors 1-4. [A4..A7] == Bank 2...</t>
  </si>
  <si>
    <t>14</t>
  </si>
  <si>
    <t>Oxygen Sensor 2, A: Voltage, B Short Term Fuel Trim</t>
  </si>
  <si>
    <t>15</t>
  </si>
  <si>
    <t>0, -100</t>
  </si>
  <si>
    <t>1.275, 99.2</t>
  </si>
  <si>
    <t>A/200, 100 B/128 - 10, if B=FFh, sensor not used for trim calculation</t>
  </si>
  <si>
    <t>16</t>
  </si>
  <si>
    <t>17</t>
  </si>
  <si>
    <t>18</t>
  </si>
  <si>
    <t>Oxygen Sensor 6, A: Voltage, B Short Term Fuel Trim</t>
  </si>
  <si>
    <t>19</t>
  </si>
  <si>
    <t>1A</t>
  </si>
  <si>
    <t>1B</t>
  </si>
  <si>
    <t>OBD standards this vehicle conforms to</t>
  </si>
  <si>
    <t>1C</t>
  </si>
  <si>
    <t>See wikipedia page (https://en.wikipedia.org/wiki/OBD-II_PIDs#Service_01_PID_1C)</t>
  </si>
  <si>
    <t>1D</t>
  </si>
  <si>
    <t>1E</t>
  </si>
  <si>
    <t>1F</t>
  </si>
  <si>
    <t>PIDs supported [21 - 40]</t>
  </si>
  <si>
    <t>20</t>
  </si>
  <si>
    <t>06 41 00 00 00 11 01 00</t>
  </si>
  <si>
    <t>Bitwise conversion for each byte (e.g. 00 00 11 01) gives available PIDS in 21-40h</t>
  </si>
  <si>
    <t>21</t>
  </si>
  <si>
    <t>22</t>
  </si>
  <si>
    <t>23</t>
  </si>
  <si>
    <t>24</t>
  </si>
  <si>
    <t>25</t>
  </si>
  <si>
    <t>26</t>
  </si>
  <si>
    <t>27</t>
  </si>
  <si>
    <t>28</t>
  </si>
  <si>
    <t>29</t>
  </si>
  <si>
    <t>2A</t>
  </si>
  <si>
    <t>2B</t>
  </si>
  <si>
    <t>2C</t>
  </si>
  <si>
    <t>2D</t>
  </si>
  <si>
    <t>2E</t>
  </si>
  <si>
    <t>2F</t>
  </si>
  <si>
    <t>30</t>
  </si>
  <si>
    <t>31</t>
  </si>
  <si>
    <t>32</t>
  </si>
  <si>
    <t>33</t>
  </si>
  <si>
    <t>Oxygen Sensor 1: AB: Fuel–Air Equivalence Ratio, CD: Current</t>
  </si>
  <si>
    <t>34</t>
  </si>
  <si>
    <t>(2/65536)(256A + B), C + D/256 - 128</t>
  </si>
  <si>
    <t>0, -128</t>
  </si>
  <si>
    <t>&lt;2, &lt; 128</t>
  </si>
  <si>
    <t>ratio, mA</t>
  </si>
  <si>
    <t>35</t>
  </si>
  <si>
    <t>36</t>
  </si>
  <si>
    <t>37</t>
  </si>
  <si>
    <t>Oxygen Sensor 5: AB: Fuel–Air Equivalence Ratio, CD: Current</t>
  </si>
  <si>
    <t>38</t>
  </si>
  <si>
    <t>39</t>
  </si>
  <si>
    <t>3A</t>
  </si>
  <si>
    <t>3B</t>
  </si>
  <si>
    <t>3C</t>
  </si>
  <si>
    <t>3D</t>
  </si>
  <si>
    <t>3E</t>
  </si>
  <si>
    <t>3F</t>
  </si>
  <si>
    <t>PIDs supported [41 - 60]</t>
  </si>
  <si>
    <t>40</t>
  </si>
  <si>
    <t>06 41 00 00 00 00 00 00</t>
  </si>
  <si>
    <t>Bitwise conversion for each byte (e.g. 00 00 00 00) shows no PIDS above 40h</t>
  </si>
  <si>
    <t>ECM reports no PIDs above 40</t>
  </si>
  <si>
    <t>SCP PIDs</t>
  </si>
  <si>
    <t>Note: It is unknown if these are accessable through the interface in the INST outside the SCP bus, interestingly, some of the airbag information is available via the ISO9141-2 bus</t>
  </si>
  <si>
    <t>Body processor module</t>
  </si>
  <si>
    <t>Air bag lamp failure warning input</t>
  </si>
  <si>
    <t>ABLFWI</t>
  </si>
  <si>
    <t>Central locking relay</t>
  </si>
  <si>
    <t>CENLCK</t>
  </si>
  <si>
    <t>Column move select switch, reach in signal</t>
  </si>
  <si>
    <t>REACHIN</t>
  </si>
  <si>
    <t>Column move select switch, reach out signal</t>
  </si>
  <si>
    <t>RCHOUT</t>
  </si>
  <si>
    <t>Column move select switch, tilt down signal</t>
  </si>
  <si>
    <t>TILTDN</t>
  </si>
  <si>
    <t>Column move select switch, tilt up signal</t>
  </si>
  <si>
    <t>TILTUP</t>
  </si>
  <si>
    <t>Column reach potentiometer</t>
  </si>
  <si>
    <t>RCHFB</t>
  </si>
  <si>
    <t>Column tilt potentiometer</t>
  </si>
  <si>
    <t>TILTFB</t>
  </si>
  <si>
    <t>Convertible top down switch</t>
  </si>
  <si>
    <t>HDLWR</t>
  </si>
  <si>
    <t>Convertible top latch closed switch</t>
  </si>
  <si>
    <t>HDLCHCL</t>
  </si>
  <si>
    <t>Convertible top latch open switch</t>
  </si>
  <si>
    <t>HDLCAHO</t>
  </si>
  <si>
    <t>Convertible top latch ready switch</t>
  </si>
  <si>
    <t>HDLCAHR</t>
  </si>
  <si>
    <t>Convertible top up switch</t>
  </si>
  <si>
    <t>HDRAISE</t>
  </si>
  <si>
    <t>Dip beam relay</t>
  </si>
  <si>
    <t>DIPREL</t>
  </si>
  <si>
    <t>Dip beam switch</t>
  </si>
  <si>
    <t>DIPSW</t>
  </si>
  <si>
    <t>Disable tilt-away switch</t>
  </si>
  <si>
    <t>TILTDIS</t>
  </si>
  <si>
    <t>Fast wipe switch</t>
  </si>
  <si>
    <t>FWS</t>
  </si>
  <si>
    <t>Front fog relay and status LED</t>
  </si>
  <si>
    <t>FFLO</t>
  </si>
  <si>
    <t>Front fog switch</t>
  </si>
  <si>
    <t>FFS</t>
  </si>
  <si>
    <t>Front left turn signal lamp feedback</t>
  </si>
  <si>
    <t>LHFDIFB</t>
  </si>
  <si>
    <t>Front right turn signal lamp feedback</t>
  </si>
  <si>
    <t>RHFDIFB</t>
  </si>
  <si>
    <t>Full filler door release switch</t>
  </si>
  <si>
    <t>FUELSW</t>
  </si>
  <si>
    <t>Gear shift solenoid</t>
  </si>
  <si>
    <t>GRSO</t>
  </si>
  <si>
    <t>Gear shift solenoid feedback</t>
  </si>
  <si>
    <t>GRSOFB</t>
  </si>
  <si>
    <t>Hazard relay</t>
  </si>
  <si>
    <t>HZDREL</t>
  </si>
  <si>
    <t>Hazard switch</t>
  </si>
  <si>
    <t>HZDS</t>
  </si>
  <si>
    <t>Headlamp flash switch</t>
  </si>
  <si>
    <t>HLFS</t>
  </si>
  <si>
    <t>Headlamp powerwash relay</t>
  </si>
  <si>
    <t>HLAMPW</t>
  </si>
  <si>
    <t>High beam relay</t>
  </si>
  <si>
    <t>MBO</t>
  </si>
  <si>
    <t>Hood ajar switch</t>
  </si>
  <si>
    <t>HOOD</t>
  </si>
  <si>
    <t>Horn relay</t>
  </si>
  <si>
    <t>HORN</t>
  </si>
  <si>
    <t>Horn switch</t>
  </si>
  <si>
    <t>HORNSW1</t>
  </si>
  <si>
    <t>Ignition auxiliary switch</t>
  </si>
  <si>
    <t>AUX</t>
  </si>
  <si>
    <t>Ignition crank switch</t>
  </si>
  <si>
    <t>CRANKSW</t>
  </si>
  <si>
    <t>IGN1+</t>
  </si>
  <si>
    <t>Interior lamp enable output</t>
  </si>
  <si>
    <t>ILPWR</t>
  </si>
  <si>
    <t>Interior lamp fade 1 feedback</t>
  </si>
  <si>
    <t>ILFFB1</t>
  </si>
  <si>
    <t>Intermittent wipe switch</t>
  </si>
  <si>
    <t>IWS</t>
  </si>
  <si>
    <t>Key barrel solenoid</t>
  </si>
  <si>
    <t>KEYLCK</t>
  </si>
  <si>
    <t>Key in ignition switch</t>
  </si>
  <si>
    <t>KEYIN</t>
  </si>
  <si>
    <t>Key solenoid feedback</t>
  </si>
  <si>
    <t>KEYLKFB</t>
  </si>
  <si>
    <t>Left and right side markers</t>
  </si>
  <si>
    <t>SLO</t>
  </si>
  <si>
    <t>Left seat heater and LED</t>
  </si>
  <si>
    <t>LSHLED</t>
  </si>
  <si>
    <t>Left seat heater switch</t>
  </si>
  <si>
    <t>LSHSW</t>
  </si>
  <si>
    <t>Left turn signal (front rear repeater trailer) output</t>
  </si>
  <si>
    <t>LHDIO</t>
  </si>
  <si>
    <t>Left turn signal switch</t>
  </si>
  <si>
    <t>LHDIS</t>
  </si>
  <si>
    <t>Luggage compartment lid release switch</t>
  </si>
  <si>
    <t>BRELSW</t>
  </si>
  <si>
    <t>Main headlamp switch</t>
  </si>
  <si>
    <t>MBSW</t>
  </si>
  <si>
    <t>Rear fog LED</t>
  </si>
  <si>
    <t>RFOGLED</t>
  </si>
  <si>
    <t>Rear fog switch</t>
  </si>
  <si>
    <t>RFLS</t>
  </si>
  <si>
    <t>Rear left turn signal feedback</t>
  </si>
  <si>
    <t>LHRDIFB</t>
  </si>
  <si>
    <t>Rear quarter glass down relay</t>
  </si>
  <si>
    <t>RWDREL</t>
  </si>
  <si>
    <t>Rear quarter glass up relay</t>
  </si>
  <si>
    <t>RWUREL</t>
  </si>
  <si>
    <t>Rear right turn signal feedback</t>
  </si>
  <si>
    <t>RHRDIFB</t>
  </si>
  <si>
    <t>Right seat heater and LED</t>
  </si>
  <si>
    <t>RSHLED</t>
  </si>
  <si>
    <t>Right seat heater switch</t>
  </si>
  <si>
    <t>RSHSW</t>
  </si>
  <si>
    <t>Right turn signal (front rear repeater trailer) output</t>
  </si>
  <si>
    <t>RHDIO</t>
  </si>
  <si>
    <t>Right turn signal switch</t>
  </si>
  <si>
    <t>RHDIS</t>
  </si>
  <si>
    <t>Security acknowledge input</t>
  </si>
  <si>
    <t>SECACK2</t>
  </si>
  <si>
    <t>Side and tail lamp switch</t>
  </si>
  <si>
    <t>SLS</t>
  </si>
  <si>
    <t>Side left lamp feedback</t>
  </si>
  <si>
    <t>LSLFB</t>
  </si>
  <si>
    <t>Side marker left lamp feedback</t>
  </si>
  <si>
    <t>LSMFB</t>
  </si>
  <si>
    <t>Side marker right lamp feedback</t>
  </si>
  <si>
    <t>RSMFB</t>
  </si>
  <si>
    <t>Side right lamp feedback</t>
  </si>
  <si>
    <t>RSLFB</t>
  </si>
  <si>
    <t>Slow wipe switch</t>
  </si>
  <si>
    <t>SWS</t>
  </si>
  <si>
    <t>Starter motor relay</t>
  </si>
  <si>
    <t>CRNKRLY</t>
  </si>
  <si>
    <t>Steering column down motor</t>
  </si>
  <si>
    <t>CTDM</t>
  </si>
  <si>
    <t>Steering column in motor</t>
  </si>
  <si>
    <t>CRIM</t>
  </si>
  <si>
    <t>Steering column out motor</t>
  </si>
  <si>
    <t>CROM</t>
  </si>
  <si>
    <t>Steering column up motor</t>
  </si>
  <si>
    <t>CTUM</t>
  </si>
  <si>
    <t>Supply voltage</t>
  </si>
  <si>
    <t>IGN</t>
  </si>
  <si>
    <t>Tail lamp relay</t>
  </si>
  <si>
    <t>TAILREL</t>
  </si>
  <si>
    <t>Transponder not programmed</t>
  </si>
  <si>
    <t>KYTRAN0</t>
  </si>
  <si>
    <t>Turn signal repeater left lamp feedback</t>
  </si>
  <si>
    <t>LHDRFB</t>
  </si>
  <si>
    <t>Turn signal repeater right lamp feedback</t>
  </si>
  <si>
    <t>RHDIRFB</t>
  </si>
  <si>
    <t>Valet switch</t>
  </si>
  <si>
    <t>VALSW</t>
  </si>
  <si>
    <t>Windshield wash fluid low switch</t>
  </si>
  <si>
    <t>WASHLOW</t>
  </si>
  <si>
    <t>Windshield wash motor</t>
  </si>
  <si>
    <t>WASHM</t>
  </si>
  <si>
    <t>Windshield wash motor feedback</t>
  </si>
  <si>
    <t>WASHF</t>
  </si>
  <si>
    <t>Windshield wash switch</t>
  </si>
  <si>
    <t>WASHSW</t>
  </si>
  <si>
    <t>Windshield wiper run/stop relay</t>
  </si>
  <si>
    <t>WIPECR</t>
  </si>
  <si>
    <t>Windshield wiper speed select relay</t>
  </si>
  <si>
    <t>WIPESPR</t>
  </si>
  <si>
    <t>Windwhield wash wiper park switch</t>
  </si>
  <si>
    <t>WPS</t>
  </si>
  <si>
    <t>Climate control module</t>
  </si>
  <si>
    <t>REV</t>
  </si>
  <si>
    <t>% water valve duty</t>
  </si>
  <si>
    <t>WVD</t>
  </si>
  <si>
    <t>Basic control valve</t>
  </si>
  <si>
    <t>TAOB</t>
  </si>
  <si>
    <t>Blower motor control level</t>
  </si>
  <si>
    <t>BLW</t>
  </si>
  <si>
    <t>Blower motor speed compensation due to vehicle speed</t>
  </si>
  <si>
    <t>BWCMP</t>
  </si>
  <si>
    <t>Center face servo motor potentiometer</t>
  </si>
  <si>
    <t>VENT</t>
  </si>
  <si>
    <t>Compressor clutch feedback</t>
  </si>
  <si>
    <t>ACIN</t>
  </si>
  <si>
    <t>Cool air bypass servo motor potentiometer</t>
  </si>
  <si>
    <t>COOLAIR</t>
  </si>
  <si>
    <t>Customer variable temperature offset</t>
  </si>
  <si>
    <t>DELTSET</t>
  </si>
  <si>
    <t>Defrost servo motor potentiometer</t>
  </si>
  <si>
    <t>DEFROST</t>
  </si>
  <si>
    <t>Evaporator air-off temperature</t>
  </si>
  <si>
    <t>TE</t>
  </si>
  <si>
    <t>External air temperature</t>
  </si>
  <si>
    <t>TAM</t>
  </si>
  <si>
    <t>Face airflow increase due to solar load</t>
  </si>
  <si>
    <t>DVAV</t>
  </si>
  <si>
    <t>Face airflow temperature reduction due to solar load</t>
  </si>
  <si>
    <t>DELT</t>
  </si>
  <si>
    <t>Feet to face differential</t>
  </si>
  <si>
    <t>DIFF</t>
  </si>
  <si>
    <t>Final mode request</t>
  </si>
  <si>
    <t>S</t>
  </si>
  <si>
    <t>Foot servo motor potentiometer</t>
  </si>
  <si>
    <t>FOOT</t>
  </si>
  <si>
    <t>Heat load due to solar radiation</t>
  </si>
  <si>
    <t>QS</t>
  </si>
  <si>
    <t>Heater matrix air-of temperature</t>
  </si>
  <si>
    <t>TOO</t>
  </si>
  <si>
    <t>In car sensor</t>
  </si>
  <si>
    <t>TR</t>
  </si>
  <si>
    <t>Left recirculation servo potentiometer</t>
  </si>
  <si>
    <t>AIRL</t>
  </si>
  <si>
    <t>MC</t>
  </si>
  <si>
    <t>Pressure switch</t>
  </si>
  <si>
    <t>PS</t>
  </si>
  <si>
    <t>Right recirculation servo potentiometer</t>
  </si>
  <si>
    <t>AIRR</t>
  </si>
  <si>
    <t>Target cool air B/P opening angle</t>
  </si>
  <si>
    <t>SWB</t>
  </si>
  <si>
    <t>Target face airflow rate</t>
  </si>
  <si>
    <t>VAV</t>
  </si>
  <si>
    <t>Target face airflow temperature</t>
  </si>
  <si>
    <t>TAV</t>
  </si>
  <si>
    <t>Target foot airflow rate</t>
  </si>
  <si>
    <t>VAH</t>
  </si>
  <si>
    <t>Target foot airflow temperature</t>
  </si>
  <si>
    <t>TAH</t>
  </si>
  <si>
    <t>Temperature demand</t>
  </si>
  <si>
    <t>TSET</t>
  </si>
  <si>
    <t>Temporary bi-level split ratio</t>
  </si>
  <si>
    <t>P</t>
  </si>
  <si>
    <t>Water pump lock</t>
  </si>
  <si>
    <t>WPIN</t>
  </si>
  <si>
    <t>Water pump motor relay</t>
  </si>
  <si>
    <t>WPMR</t>
  </si>
  <si>
    <t>Water valve</t>
  </si>
  <si>
    <t>WV</t>
  </si>
  <si>
    <t>Driver's seat module</t>
  </si>
  <si>
    <t>Driver seat height down switch</t>
  </si>
  <si>
    <t>DCLSW</t>
  </si>
  <si>
    <t>Driver seat incline motor output</t>
  </si>
  <si>
    <t>DINOUT</t>
  </si>
  <si>
    <t>Driver seat incline switch</t>
  </si>
  <si>
    <t>DINSW</t>
  </si>
  <si>
    <t>Driver's seat aft motor output</t>
  </si>
  <si>
    <t>DSTAM</t>
  </si>
  <si>
    <t>Driver's seat aft switch</t>
  </si>
  <si>
    <t>DSTASW</t>
  </si>
  <si>
    <t>Driver's seat fore switch</t>
  </si>
  <si>
    <t>DSTFSW</t>
  </si>
  <si>
    <t>Driver's seat fore/aft feedback potentiometer</t>
  </si>
  <si>
    <t>DSFAFB</t>
  </si>
  <si>
    <t>Driver's seat incline/recline feedback potentiometer</t>
  </si>
  <si>
    <t>DSQFB</t>
  </si>
  <si>
    <t>Driver's seat recline motor output</t>
  </si>
  <si>
    <t>DSQ</t>
  </si>
  <si>
    <t>Driver's seat recline switch</t>
  </si>
  <si>
    <t>DSQSW</t>
  </si>
  <si>
    <t>Driver'ss seat fore motor output</t>
  </si>
  <si>
    <t>DSTFM</t>
  </si>
  <si>
    <t>Lumbar deflate motor output</t>
  </si>
  <si>
    <t>DLUMDEF</t>
  </si>
  <si>
    <t>Lumbar deflate switch input</t>
  </si>
  <si>
    <t>DRHUSI</t>
  </si>
  <si>
    <t>Lumbar inflate motor output</t>
  </si>
  <si>
    <t>DLUMINF</t>
  </si>
  <si>
    <t>Lumbar inflate switch input</t>
  </si>
  <si>
    <t>DRHDSI</t>
  </si>
  <si>
    <t>Mirror fold-back motor output</t>
  </si>
  <si>
    <t>DMFLD</t>
  </si>
  <si>
    <t>Mirror fold-back switch input</t>
  </si>
  <si>
    <t>DMFLDSW</t>
  </si>
  <si>
    <t>Safety belt buckle switch input</t>
  </si>
  <si>
    <t>DSBBSW</t>
  </si>
  <si>
    <t>Seat front height down switch input</t>
  </si>
  <si>
    <t>DFHDSI</t>
  </si>
  <si>
    <t>Seat front height feedback potentiometer</t>
  </si>
  <si>
    <t>DFHFP</t>
  </si>
  <si>
    <t>Seat front height up motor output</t>
  </si>
  <si>
    <t>DFHUMO</t>
  </si>
  <si>
    <t>Seat front height up switch input</t>
  </si>
  <si>
    <t>DFHUSI</t>
  </si>
  <si>
    <t>Seat heater output</t>
  </si>
  <si>
    <t>DSH</t>
  </si>
  <si>
    <t>Seat height down motor output</t>
  </si>
  <si>
    <t>DCLM</t>
  </si>
  <si>
    <t>Seat height feedback potentiometer</t>
  </si>
  <si>
    <t>DSHFB</t>
  </si>
  <si>
    <t>Seat height up motor output</t>
  </si>
  <si>
    <t>DCRM</t>
  </si>
  <si>
    <t>Seat height up switch input</t>
  </si>
  <si>
    <t>DCRSW</t>
  </si>
  <si>
    <t>Seat rear height down motor output</t>
  </si>
  <si>
    <t>DRHDMO</t>
  </si>
  <si>
    <t>Seat rear height up motor output</t>
  </si>
  <si>
    <t>DRHUMO</t>
  </si>
  <si>
    <t>Sensor reference voltage</t>
  </si>
  <si>
    <t>DDMREF+</t>
  </si>
  <si>
    <t>Passenger's seat module</t>
  </si>
  <si>
    <t>Lumbar deflate</t>
  </si>
  <si>
    <t>LUM-VE</t>
  </si>
  <si>
    <t>Lumbar deflate switch</t>
  </si>
  <si>
    <t>LUM-VESW</t>
  </si>
  <si>
    <t>Lumbar inflate</t>
  </si>
  <si>
    <t>LUM+VE</t>
  </si>
  <si>
    <t>Lumbar inflate switch</t>
  </si>
  <si>
    <t>LM+VESW</t>
  </si>
  <si>
    <t>PDFLD</t>
  </si>
  <si>
    <t>Passenger's seat aft motor output</t>
  </si>
  <si>
    <t>SAM</t>
  </si>
  <si>
    <t>Passenger's seat aft switch</t>
  </si>
  <si>
    <t>SASW</t>
  </si>
  <si>
    <t>Passenger's seat fore switch</t>
  </si>
  <si>
    <t>SFSW</t>
  </si>
  <si>
    <t>Passenger's seat fore/aft feedback potentiometer</t>
  </si>
  <si>
    <t>Passenger's seat incline motor output</t>
  </si>
  <si>
    <t>SQIM</t>
  </si>
  <si>
    <t>Passenger's seat incline switch</t>
  </si>
  <si>
    <t>SQISW</t>
  </si>
  <si>
    <t>Passenger's seat incline/recline feedback potentiometer</t>
  </si>
  <si>
    <t>Passenger's seat recline motor output</t>
  </si>
  <si>
    <t>SQRM</t>
  </si>
  <si>
    <t>Passenger's seat recline switch</t>
  </si>
  <si>
    <t>SQRSW</t>
  </si>
  <si>
    <t>Passenger'ss seat fore motor output</t>
  </si>
  <si>
    <t>SFM</t>
  </si>
  <si>
    <t>PFHDSI</t>
  </si>
  <si>
    <t>PFHUMO</t>
  </si>
  <si>
    <t>PFHUSI</t>
  </si>
  <si>
    <t>Seat heater</t>
  </si>
  <si>
    <t>PSH</t>
  </si>
  <si>
    <t>Seat lower motor</t>
  </si>
  <si>
    <t>STLM</t>
  </si>
  <si>
    <t>Seat lower switch</t>
  </si>
  <si>
    <t>SLSW</t>
  </si>
  <si>
    <t>Seat raise motor</t>
  </si>
  <si>
    <t>STRM</t>
  </si>
  <si>
    <t>Seat raise switch</t>
  </si>
  <si>
    <t>SRSW</t>
  </si>
  <si>
    <t>PRHDMO</t>
  </si>
  <si>
    <t>Seat rear height down switch input</t>
  </si>
  <si>
    <t>PRHDSI</t>
  </si>
  <si>
    <t>PRHUMO</t>
  </si>
  <si>
    <t>Seat rear height up switch input</t>
  </si>
  <si>
    <t>PRHUSI</t>
  </si>
  <si>
    <t>PDMREF+</t>
  </si>
  <si>
    <t>Driver's door module</t>
  </si>
  <si>
    <t>Driver's door window glass up/down current feedback</t>
  </si>
  <si>
    <t>DWPFB</t>
  </si>
  <si>
    <t>Driver's door ajar switch</t>
  </si>
  <si>
    <t>DDAJAR</t>
  </si>
  <si>
    <t>Driver's door guard lamp output</t>
  </si>
  <si>
    <t>DDLMP</t>
  </si>
  <si>
    <t>Driver's door key barrel lock switch</t>
  </si>
  <si>
    <t>DDKL</t>
  </si>
  <si>
    <t>Driver's door key barrel unlock switch</t>
  </si>
  <si>
    <t>DDKUL</t>
  </si>
  <si>
    <t>Driver's door lock status</t>
  </si>
  <si>
    <t>Driver's door superlock drive output</t>
  </si>
  <si>
    <t>DDSLO</t>
  </si>
  <si>
    <t xml:space="preserve">Driver's door unlock drive output </t>
  </si>
  <si>
    <t>DDULO</t>
  </si>
  <si>
    <t>Driver's door window glass down output</t>
  </si>
  <si>
    <t>DWDS</t>
  </si>
  <si>
    <t>Driver's door window glass down switch</t>
  </si>
  <si>
    <t>DDWDS</t>
  </si>
  <si>
    <t>Driver's door window glass up output</t>
  </si>
  <si>
    <t>DWUS</t>
  </si>
  <si>
    <t>Driver's door window glass up switch</t>
  </si>
  <si>
    <t>DDWUS</t>
  </si>
  <si>
    <t>Driver's exterior rear view mirror left/right position feedback potentiometer</t>
  </si>
  <si>
    <t>DMHFB</t>
  </si>
  <si>
    <t>Driver's exterior rear view mirror up/down position feedback potentiometer</t>
  </si>
  <si>
    <t>DMVFB</t>
  </si>
  <si>
    <t>Driver's soor exterior door handle switch</t>
  </si>
  <si>
    <t>DDHNDLE</t>
  </si>
  <si>
    <t>Left mirror left/right switch input</t>
  </si>
  <si>
    <t>LHMLRS</t>
  </si>
  <si>
    <t>Left mirror up/down switch input</t>
  </si>
  <si>
    <t>LHMUDS</t>
  </si>
  <si>
    <t>Memory set LED output driver's door module</t>
  </si>
  <si>
    <t>MEMSET</t>
  </si>
  <si>
    <t>Memory set switch input</t>
  </si>
  <si>
    <t>MEMSTSW</t>
  </si>
  <si>
    <t>Passenger's door window glass up switch; driver's switchpack</t>
  </si>
  <si>
    <t>PDWUS</t>
  </si>
  <si>
    <t>Right mirror left/right switch output</t>
  </si>
  <si>
    <t>RHMLRS</t>
  </si>
  <si>
    <t>Right mirror up/down switch output</t>
  </si>
  <si>
    <t>RHMUDS</t>
  </si>
  <si>
    <t>Passenger's door module</t>
  </si>
  <si>
    <t>Memory set LED output Passenger's door module</t>
  </si>
  <si>
    <t>Passenger's door ajar switch</t>
  </si>
  <si>
    <t>PDAJAR</t>
  </si>
  <si>
    <t>Passenger's door guard lamp output</t>
  </si>
  <si>
    <t>PDLMP</t>
  </si>
  <si>
    <t>PDGLMP</t>
  </si>
  <si>
    <t>Passenger's door key barrel lock switch</t>
  </si>
  <si>
    <t>PDKL</t>
  </si>
  <si>
    <t>Passenger's door key barrel unlock switch</t>
  </si>
  <si>
    <t>PDKUL</t>
  </si>
  <si>
    <t>Passenger's door lock status</t>
  </si>
  <si>
    <t>Passenger's door superlock drive outout</t>
  </si>
  <si>
    <t>PDSLO</t>
  </si>
  <si>
    <t xml:space="preserve">Passenger's door unlock drive output </t>
  </si>
  <si>
    <t>PTULO</t>
  </si>
  <si>
    <t>Passenger's door window glass down output</t>
  </si>
  <si>
    <t>PWDO</t>
  </si>
  <si>
    <t>Passenger's door window glass down switch</t>
  </si>
  <si>
    <t>PDWDS</t>
  </si>
  <si>
    <t>Passenger's door window glass up output</t>
  </si>
  <si>
    <t>PWUO</t>
  </si>
  <si>
    <t>Passenger's door window glass up switch</t>
  </si>
  <si>
    <t>Passenger's door window glass up/down current feedback</t>
  </si>
  <si>
    <t>PWPFB</t>
  </si>
  <si>
    <t>Passenger's exterior rear view mirror left/right position feedback potentiometer</t>
  </si>
  <si>
    <t>PMHFB</t>
  </si>
  <si>
    <t>Passenger's exterior rear view mirror up/down position feedback potentiometer</t>
  </si>
  <si>
    <t>PMVFB</t>
  </si>
  <si>
    <t>Passenger's feedback poteniometer reference voltage</t>
  </si>
  <si>
    <t>PSMREF+</t>
  </si>
  <si>
    <t>Passenger's operated passenger door window glass down switch</t>
  </si>
  <si>
    <t>PPWDS</t>
  </si>
  <si>
    <t>Passenger's operated passenger door window glass up switch</t>
  </si>
  <si>
    <t>PPWUS</t>
  </si>
  <si>
    <t>Passenger's soor exterior door handle switch</t>
  </si>
  <si>
    <t>PDHNDLE</t>
  </si>
  <si>
    <t>Driver's head restraint module</t>
  </si>
  <si>
    <t>Head restraint down switch input status</t>
  </si>
  <si>
    <t>Head restraint up switch input status</t>
  </si>
  <si>
    <t>Latch switch input status</t>
  </si>
  <si>
    <t>Status of head restraint down output</t>
  </si>
  <si>
    <t>Status of head restraint up output</t>
  </si>
  <si>
    <t>System battery voltage value 1 (1/10)</t>
  </si>
  <si>
    <t>Tilt switch input status</t>
  </si>
  <si>
    <t>Total number of diagnostic trouble codes (PID 0200)</t>
  </si>
  <si>
    <t>Passenger head restraint module</t>
  </si>
  <si>
    <t>Key transponder module</t>
  </si>
  <si>
    <t>Auxiliary</t>
  </si>
  <si>
    <t>AUX1</t>
  </si>
  <si>
    <t>Glass break sensor signal</t>
  </si>
  <si>
    <t>GLASS</t>
  </si>
  <si>
    <t>Ignition</t>
  </si>
  <si>
    <t>IGN3</t>
  </si>
  <si>
    <t>Key transponder 1 detect</t>
  </si>
  <si>
    <t>KYTRAN1</t>
  </si>
  <si>
    <t>Key transponder 2 detect</t>
  </si>
  <si>
    <t>KYTRAN2</t>
  </si>
  <si>
    <t>Key transponder 3 detect</t>
  </si>
  <si>
    <t>KYTRAN3</t>
  </si>
  <si>
    <t>Key transponder 4 detect</t>
  </si>
  <si>
    <t>KYTRAN4</t>
  </si>
  <si>
    <t>Key transponder 5 detect</t>
  </si>
  <si>
    <t>KYTRAN5</t>
  </si>
  <si>
    <t>One shot OK to fuel flag</t>
  </si>
  <si>
    <t>OKFUEL</t>
  </si>
  <si>
    <t>Security locking module</t>
  </si>
  <si>
    <t>Convertible top latch valve</t>
  </si>
  <si>
    <t>HDLCAHV</t>
  </si>
  <si>
    <t>Convertible top lowered switch</t>
  </si>
  <si>
    <t>HDDWNSW</t>
  </si>
  <si>
    <t>Convertible top lowering switch</t>
  </si>
  <si>
    <t>Convertible top main control valve</t>
  </si>
  <si>
    <t>Convertible top main control valve sense</t>
  </si>
  <si>
    <t>Convertible top main valve</t>
  </si>
  <si>
    <t>HDVLVE</t>
  </si>
  <si>
    <t>Convertible top motor relay 1 sense</t>
  </si>
  <si>
    <t>Convertible top motor relay 2 sense</t>
  </si>
  <si>
    <t>Convertible top relay 1 (push)</t>
  </si>
  <si>
    <t>HDREL1</t>
  </si>
  <si>
    <t>Convertible top relay 2 (pull)</t>
  </si>
  <si>
    <t>HDREL2</t>
  </si>
  <si>
    <t>Exterior luggage compartment release</t>
  </si>
  <si>
    <t>Fuel filler door release</t>
  </si>
  <si>
    <t>Fuel filler door release sense</t>
  </si>
  <si>
    <t>Inclination alarm</t>
  </si>
  <si>
    <t>Inclination sensor feed</t>
  </si>
  <si>
    <t>Luggage compartment ajar</t>
  </si>
  <si>
    <t>Luggage compartment lid open switch</t>
  </si>
  <si>
    <t>BAJAR</t>
  </si>
  <si>
    <t>Luggage compartment release</t>
  </si>
  <si>
    <t>Luggage compartment release sense</t>
  </si>
  <si>
    <t>Radio sense</t>
  </si>
  <si>
    <t>Rear bulb failure</t>
  </si>
  <si>
    <t>RBF</t>
  </si>
  <si>
    <t>Rear fog lamps</t>
  </si>
  <si>
    <t>RFLO</t>
  </si>
  <si>
    <t>Reverse lamp</t>
  </si>
  <si>
    <t>REVERSE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</si>
</sst>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theme="1"/>
      <name val="Calibri"/>
      <family val="2"/>
      <scheme val="minor"/>
    </font>
    <font>
      <sz val="12"/>
      <color rgb="FFFF0000"/>
      <name val="Calibri"/>
      <family val="2"/>
      <scheme val="minor"/>
    </font>
    <font>
      <b/>
      <sz val="12"/>
      <color theme="1"/>
      <name val="Calibri"/>
      <family val="2"/>
      <scheme val="minor"/>
    </font>
    <font>
      <b/>
      <sz val="14"/>
      <color theme="1"/>
      <name val="Calibri"/>
      <family val="2"/>
      <scheme val="minor"/>
    </font>
    <font>
      <i/>
      <sz val="12"/>
      <color theme="1"/>
      <name val="Calibri"/>
      <family val="2"/>
      <scheme val="minor"/>
    </font>
    <font>
      <sz val="12"/>
      <color rgb="FF0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249977111117893"/>
        <bgColor indexed="64"/>
      </patternFill>
    </fill>
    <fill>
      <patternFill patternType="solid">
        <fgColor theme="5"/>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68">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applyAlignment="1">
      <alignment horizontal="right"/>
    </xf>
    <xf numFmtId="0" fontId="3" fillId="0" borderId="0" xfId="0" applyFont="1" applyAlignment="1">
      <alignment horizontal="left"/>
    </xf>
    <xf numFmtId="0" fontId="3" fillId="0" borderId="0" xfId="0" applyFont="1" applyAlignment="1">
      <alignment horizontal="right"/>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2" borderId="0" xfId="0" applyFill="1"/>
    <xf numFmtId="0" fontId="2" fillId="0" borderId="0" xfId="0" applyFont="1"/>
    <xf numFmtId="0" fontId="2" fillId="0" borderId="0" xfId="0" applyFont="1" applyAlignment="1">
      <alignment horizontal="center"/>
    </xf>
    <xf numFmtId="11" fontId="0" fillId="0" borderId="0" xfId="0" quotePrefix="1" applyNumberFormat="1" applyAlignment="1">
      <alignment horizontal="center"/>
    </xf>
    <xf numFmtId="0" fontId="1" fillId="0" borderId="0" xfId="0" applyFont="1"/>
    <xf numFmtId="0" fontId="2" fillId="0" borderId="0" xfId="0" applyFont="1" applyAlignment="1">
      <alignment horizontal="left"/>
    </xf>
    <xf numFmtId="0" fontId="2" fillId="0" borderId="0" xfId="0" applyFont="1"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0" fillId="2" borderId="0" xfId="0" applyFill="1" applyAlignment="1">
      <alignment horizontal="center" wrapText="1"/>
    </xf>
    <xf numFmtId="0" fontId="0" fillId="3" borderId="0" xfId="0" applyFill="1" applyAlignment="1">
      <alignment horizontal="center" wrapText="1"/>
    </xf>
    <xf numFmtId="0" fontId="0" fillId="0" borderId="0" xfId="0" quotePrefix="1" applyAlignment="1">
      <alignment horizontal="left" wrapText="1"/>
    </xf>
    <xf numFmtId="0" fontId="2" fillId="0" borderId="0" xfId="0" applyFont="1" applyAlignment="1">
      <alignment horizontal="center" wrapText="1"/>
    </xf>
    <xf numFmtId="0" fontId="0" fillId="4" borderId="0" xfId="0" applyFill="1"/>
    <xf numFmtId="0" fontId="0" fillId="4" borderId="0" xfId="0" applyFill="1" applyAlignment="1">
      <alignment horizontal="center"/>
    </xf>
    <xf numFmtId="0" fontId="0" fillId="4" borderId="0" xfId="0" applyFill="1" applyAlignment="1">
      <alignment horizontal="left"/>
    </xf>
    <xf numFmtId="0" fontId="0" fillId="4" borderId="0" xfId="0" applyFill="1" applyAlignment="1">
      <alignment horizontal="left" wrapText="1"/>
    </xf>
    <xf numFmtId="0" fontId="0" fillId="4" borderId="0" xfId="0" applyFill="1" applyAlignment="1">
      <alignment horizontal="right"/>
    </xf>
    <xf numFmtId="10" fontId="0" fillId="0" borderId="0" xfId="0" quotePrefix="1" applyNumberFormat="1" applyAlignment="1">
      <alignment horizontal="left" wrapText="1"/>
    </xf>
    <xf numFmtId="2" fontId="0" fillId="0" borderId="0" xfId="0" applyNumberFormat="1" applyAlignment="1">
      <alignment horizontal="right"/>
    </xf>
    <xf numFmtId="0" fontId="0" fillId="0" borderId="0" xfId="0" quotePrefix="1" applyAlignment="1">
      <alignment horizontal="center"/>
    </xf>
    <xf numFmtId="0" fontId="0" fillId="0" borderId="0" xfId="0" applyAlignment="1">
      <alignment wrapText="1"/>
    </xf>
    <xf numFmtId="1" fontId="0" fillId="0" borderId="0" xfId="0" applyNumberFormat="1" applyAlignment="1">
      <alignment horizontal="right"/>
    </xf>
    <xf numFmtId="10" fontId="0" fillId="0" borderId="0" xfId="0" applyNumberFormat="1" applyAlignment="1">
      <alignment horizontal="left" wrapText="1"/>
    </xf>
    <xf numFmtId="0" fontId="0" fillId="2" borderId="0" xfId="0" applyFill="1" applyAlignment="1">
      <alignment horizontal="center"/>
    </xf>
    <xf numFmtId="11" fontId="0" fillId="2" borderId="0" xfId="0" quotePrefix="1" applyNumberFormat="1" applyFill="1" applyAlignment="1">
      <alignment horizontal="center"/>
    </xf>
    <xf numFmtId="0" fontId="0" fillId="2" borderId="0" xfId="0" applyFill="1" applyAlignment="1">
      <alignment horizontal="left"/>
    </xf>
    <xf numFmtId="0" fontId="0" fillId="2" borderId="0" xfId="0" applyFill="1" applyAlignment="1">
      <alignment horizontal="left" wrapText="1"/>
    </xf>
    <xf numFmtId="0" fontId="0" fillId="2" borderId="0" xfId="0" applyFill="1" applyAlignment="1">
      <alignment horizontal="right"/>
    </xf>
    <xf numFmtId="0" fontId="0" fillId="2" borderId="0" xfId="0" applyFill="1" applyAlignment="1">
      <alignment wrapText="1"/>
    </xf>
    <xf numFmtId="0" fontId="0" fillId="2" borderId="0" xfId="0" quotePrefix="1" applyFill="1" applyAlignment="1">
      <alignment horizontal="center"/>
    </xf>
    <xf numFmtId="0" fontId="0" fillId="2" borderId="0" xfId="0" quotePrefix="1" applyFill="1" applyAlignment="1">
      <alignment horizontal="left" wrapText="1"/>
    </xf>
    <xf numFmtId="0" fontId="0" fillId="5" borderId="0" xfId="0" applyFill="1"/>
    <xf numFmtId="0" fontId="0" fillId="5" borderId="0" xfId="0" applyFill="1" applyAlignment="1">
      <alignment horizontal="center"/>
    </xf>
    <xf numFmtId="11" fontId="0" fillId="5" borderId="0" xfId="0" quotePrefix="1" applyNumberFormat="1" applyFill="1" applyAlignment="1">
      <alignment horizontal="center"/>
    </xf>
    <xf numFmtId="0" fontId="0" fillId="5" borderId="0" xfId="0" applyFill="1" applyAlignment="1">
      <alignment horizontal="left" wrapText="1"/>
    </xf>
    <xf numFmtId="0" fontId="0" fillId="5" borderId="0" xfId="0" applyFill="1" applyAlignment="1">
      <alignment horizontal="right"/>
    </xf>
    <xf numFmtId="2" fontId="0" fillId="2" borderId="0" xfId="0" applyNumberFormat="1" applyFill="1" applyAlignment="1">
      <alignment horizontal="right"/>
    </xf>
    <xf numFmtId="3" fontId="0" fillId="0" borderId="0" xfId="0" applyNumberFormat="1"/>
    <xf numFmtId="0" fontId="0" fillId="5" borderId="0" xfId="0" applyFill="1" applyAlignment="1">
      <alignment horizontal="left"/>
    </xf>
    <xf numFmtId="0" fontId="0" fillId="0" borderId="0" xfId="0" quotePrefix="1" applyAlignment="1">
      <alignment horizontal="right"/>
    </xf>
    <xf numFmtId="0" fontId="0" fillId="0" borderId="0" xfId="0" quotePrefix="1"/>
    <xf numFmtId="0" fontId="4" fillId="0" borderId="0" xfId="0" applyFont="1"/>
    <xf numFmtId="164" fontId="0" fillId="0" borderId="0" xfId="0" applyNumberFormat="1" applyAlignment="1">
      <alignment horizontal="right"/>
    </xf>
    <xf numFmtId="0" fontId="0" fillId="6" borderId="0" xfId="0" applyFill="1"/>
    <xf numFmtId="0" fontId="0" fillId="6" borderId="0" xfId="0" applyFill="1" applyAlignment="1">
      <alignment horizontal="center"/>
    </xf>
    <xf numFmtId="0" fontId="0" fillId="6" borderId="0" xfId="0" applyFill="1" applyAlignment="1">
      <alignment horizontal="left"/>
    </xf>
    <xf numFmtId="0" fontId="0" fillId="6" borderId="0" xfId="0" applyFill="1" applyAlignment="1">
      <alignment horizontal="right"/>
    </xf>
    <xf numFmtId="0" fontId="0" fillId="7" borderId="0" xfId="0" applyFill="1"/>
    <xf numFmtId="0" fontId="0" fillId="7" borderId="0" xfId="0" applyFill="1" applyAlignment="1">
      <alignment horizontal="center"/>
    </xf>
    <xf numFmtId="0" fontId="0" fillId="7" borderId="0" xfId="0" applyFill="1" applyAlignment="1">
      <alignment wrapText="1"/>
    </xf>
    <xf numFmtId="0" fontId="0" fillId="7" borderId="0" xfId="0" applyFill="1" applyAlignment="1">
      <alignment horizontal="center" wrapText="1"/>
    </xf>
    <xf numFmtId="0" fontId="0" fillId="0" borderId="0" xfId="0" quotePrefix="1" applyAlignment="1">
      <alignment horizontal="center" wrapText="1"/>
    </xf>
    <xf numFmtId="18" fontId="0" fillId="0" borderId="0" xfId="0" quotePrefix="1" applyNumberFormat="1" applyAlignment="1">
      <alignment horizontal="left"/>
    </xf>
    <xf numFmtId="4" fontId="0" fillId="0" borderId="0" xfId="0" applyNumberFormat="1" applyAlignment="1">
      <alignment horizontal="center" wrapText="1"/>
    </xf>
    <xf numFmtId="0" fontId="5" fillId="0" borderId="0" xfId="0" applyFont="1" applyAlignment="1">
      <alignment wrapText="1"/>
    </xf>
    <xf numFmtId="0" fontId="5"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945FA-FCC7-2647-B5BD-7DF8E4F6D184}">
  <sheetPr>
    <pageSetUpPr fitToPage="1"/>
  </sheetPr>
  <dimension ref="A1:S615"/>
  <sheetViews>
    <sheetView tabSelected="1" zoomScale="120" zoomScaleNormal="120" workbookViewId="0">
      <selection activeCell="A5" sqref="A5"/>
    </sheetView>
  </sheetViews>
  <sheetFormatPr baseColWidth="10" defaultRowHeight="16" x14ac:dyDescent="0.2"/>
  <cols>
    <col min="1" max="1" width="23.1640625" customWidth="1"/>
    <col min="2" max="2" width="43" customWidth="1"/>
    <col min="3" max="3" width="20.33203125" style="6" customWidth="1"/>
    <col min="4" max="4" width="23.6640625" style="7" customWidth="1"/>
    <col min="5" max="5" width="14.6640625" customWidth="1"/>
    <col min="6" max="6" width="10.83203125" customWidth="1"/>
    <col min="7" max="7" width="11.83203125" customWidth="1"/>
    <col min="8" max="8" width="10.83203125" customWidth="1"/>
    <col min="9" max="9" width="24.1640625" customWidth="1"/>
    <col min="10" max="10" width="25.5" customWidth="1"/>
    <col min="11" max="11" width="29" style="8" customWidth="1"/>
    <col min="12" max="12" width="72.5" style="8" customWidth="1"/>
    <col min="13" max="15" width="10.83203125" style="7" customWidth="1"/>
    <col min="16" max="16" width="23" style="6" customWidth="1"/>
    <col min="17" max="17" width="10.83203125" style="6" customWidth="1"/>
    <col min="18" max="18" width="10.83203125" customWidth="1"/>
  </cols>
  <sheetData>
    <row r="1" spans="1:17" s="1" customFormat="1" ht="19" x14ac:dyDescent="0.25">
      <c r="A1" s="1" t="s">
        <v>0</v>
      </c>
      <c r="C1" s="2"/>
      <c r="D1" s="3" t="s">
        <v>1</v>
      </c>
      <c r="K1" s="4"/>
      <c r="L1" s="4"/>
      <c r="M1" s="5"/>
      <c r="N1" s="5"/>
      <c r="O1" s="5"/>
      <c r="P1" s="2"/>
      <c r="Q1" s="2"/>
    </row>
    <row r="2" spans="1:17" s="1" customFormat="1" ht="19" x14ac:dyDescent="0.25">
      <c r="C2" s="2"/>
      <c r="D2" s="3"/>
      <c r="K2" s="4"/>
      <c r="L2" s="4"/>
      <c r="M2" s="5"/>
      <c r="N2" s="5"/>
      <c r="O2" s="5"/>
      <c r="P2" s="2"/>
      <c r="Q2" s="2"/>
    </row>
    <row r="3" spans="1:17" x14ac:dyDescent="0.2">
      <c r="A3" t="s">
        <v>2</v>
      </c>
    </row>
    <row r="4" spans="1:17" x14ac:dyDescent="0.2">
      <c r="A4" t="s">
        <v>3</v>
      </c>
    </row>
    <row r="5" spans="1:17" x14ac:dyDescent="0.2">
      <c r="A5" s="9" t="s">
        <v>4</v>
      </c>
    </row>
    <row r="7" spans="1:17" x14ac:dyDescent="0.2">
      <c r="A7" s="10" t="s">
        <v>5</v>
      </c>
      <c r="B7" s="10" t="s">
        <v>6</v>
      </c>
      <c r="C7" s="11" t="s">
        <v>7</v>
      </c>
      <c r="D7" s="11" t="s">
        <v>8</v>
      </c>
    </row>
    <row r="8" spans="1:17" x14ac:dyDescent="0.2">
      <c r="B8" t="s">
        <v>9</v>
      </c>
      <c r="C8" s="6" t="s">
        <v>10</v>
      </c>
      <c r="D8" s="12" t="s">
        <v>11</v>
      </c>
    </row>
    <row r="9" spans="1:17" x14ac:dyDescent="0.2">
      <c r="B9" t="s">
        <v>12</v>
      </c>
      <c r="C9" s="6" t="s">
        <v>13</v>
      </c>
      <c r="D9" s="12" t="s">
        <v>14</v>
      </c>
    </row>
    <row r="10" spans="1:17" x14ac:dyDescent="0.2">
      <c r="B10" t="s">
        <v>15</v>
      </c>
      <c r="C10" s="6" t="s">
        <v>16</v>
      </c>
      <c r="D10" s="12" t="s">
        <v>17</v>
      </c>
    </row>
    <row r="11" spans="1:17" x14ac:dyDescent="0.2">
      <c r="B11" t="s">
        <v>18</v>
      </c>
      <c r="C11" s="6" t="s">
        <v>19</v>
      </c>
      <c r="D11" s="12" t="s">
        <v>20</v>
      </c>
    </row>
    <row r="12" spans="1:17" x14ac:dyDescent="0.2">
      <c r="B12" t="s">
        <v>21</v>
      </c>
      <c r="C12" s="6" t="s">
        <v>22</v>
      </c>
      <c r="D12" s="12" t="s">
        <v>23</v>
      </c>
    </row>
    <row r="13" spans="1:17" x14ac:dyDescent="0.2">
      <c r="B13" t="s">
        <v>24</v>
      </c>
      <c r="C13" s="6" t="s">
        <v>25</v>
      </c>
      <c r="D13" s="12" t="s">
        <v>26</v>
      </c>
    </row>
    <row r="14" spans="1:17" x14ac:dyDescent="0.2">
      <c r="B14" t="s">
        <v>27</v>
      </c>
      <c r="C14" s="6" t="s">
        <v>28</v>
      </c>
      <c r="D14" s="12" t="s">
        <v>29</v>
      </c>
    </row>
    <row r="15" spans="1:17" x14ac:dyDescent="0.2">
      <c r="B15" t="s">
        <v>30</v>
      </c>
      <c r="C15" s="6" t="s">
        <v>31</v>
      </c>
      <c r="D15" s="12" t="s">
        <v>32</v>
      </c>
    </row>
    <row r="16" spans="1:17" x14ac:dyDescent="0.2">
      <c r="D16"/>
    </row>
    <row r="17" spans="1:10" x14ac:dyDescent="0.2">
      <c r="A17" t="s">
        <v>33</v>
      </c>
      <c r="D17"/>
    </row>
    <row r="18" spans="1:10" x14ac:dyDescent="0.2">
      <c r="B18" t="s">
        <v>7</v>
      </c>
      <c r="C18" s="6" t="s">
        <v>34</v>
      </c>
      <c r="D18" t="s">
        <v>35</v>
      </c>
    </row>
    <row r="19" spans="1:10" x14ac:dyDescent="0.2">
      <c r="B19" t="s">
        <v>16</v>
      </c>
      <c r="C19" s="6" t="s">
        <v>36</v>
      </c>
      <c r="D19" t="s">
        <v>37</v>
      </c>
    </row>
    <row r="20" spans="1:10" x14ac:dyDescent="0.2">
      <c r="B20" t="s">
        <v>16</v>
      </c>
      <c r="C20" s="6" t="s">
        <v>36</v>
      </c>
      <c r="D20" t="s">
        <v>37</v>
      </c>
    </row>
    <row r="21" spans="1:10" x14ac:dyDescent="0.2">
      <c r="B21" t="s">
        <v>16</v>
      </c>
      <c r="C21" s="6" t="s">
        <v>38</v>
      </c>
      <c r="D21" t="s">
        <v>39</v>
      </c>
    </row>
    <row r="22" spans="1:10" x14ac:dyDescent="0.2">
      <c r="B22" t="s">
        <v>19</v>
      </c>
      <c r="C22" s="6" t="s">
        <v>40</v>
      </c>
      <c r="D22" t="s">
        <v>41</v>
      </c>
    </row>
    <row r="23" spans="1:10" x14ac:dyDescent="0.2">
      <c r="B23" t="s">
        <v>16</v>
      </c>
      <c r="C23" s="6" t="s">
        <v>42</v>
      </c>
      <c r="D23" t="s">
        <v>43</v>
      </c>
    </row>
    <row r="24" spans="1:10" x14ac:dyDescent="0.2">
      <c r="B24" t="s">
        <v>19</v>
      </c>
      <c r="C24" s="6" t="s">
        <v>44</v>
      </c>
      <c r="D24" t="s">
        <v>45</v>
      </c>
    </row>
    <row r="25" spans="1:10" x14ac:dyDescent="0.2">
      <c r="B25" t="s">
        <v>16</v>
      </c>
      <c r="C25" s="6" t="s">
        <v>36</v>
      </c>
      <c r="D25" t="s">
        <v>46</v>
      </c>
    </row>
    <row r="26" spans="1:10" x14ac:dyDescent="0.2">
      <c r="B26" t="s">
        <v>19</v>
      </c>
      <c r="C26" s="6" t="s">
        <v>47</v>
      </c>
      <c r="D26" t="s">
        <v>48</v>
      </c>
      <c r="J26" t="s">
        <v>49</v>
      </c>
    </row>
    <row r="27" spans="1:10" x14ac:dyDescent="0.2">
      <c r="A27" t="s">
        <v>50</v>
      </c>
      <c r="D27"/>
    </row>
    <row r="28" spans="1:10" x14ac:dyDescent="0.2">
      <c r="D28"/>
    </row>
    <row r="29" spans="1:10" x14ac:dyDescent="0.2">
      <c r="A29" t="s">
        <v>51</v>
      </c>
      <c r="D29"/>
    </row>
    <row r="30" spans="1:10" x14ac:dyDescent="0.2">
      <c r="B30" t="s">
        <v>10</v>
      </c>
      <c r="C30" s="6" t="s">
        <v>52</v>
      </c>
      <c r="D30" t="s">
        <v>53</v>
      </c>
    </row>
    <row r="31" spans="1:10" x14ac:dyDescent="0.2">
      <c r="B31" t="s">
        <v>10</v>
      </c>
      <c r="C31" s="6" t="s">
        <v>54</v>
      </c>
      <c r="D31" t="s">
        <v>41</v>
      </c>
    </row>
    <row r="32" spans="1:10" x14ac:dyDescent="0.2">
      <c r="D32"/>
    </row>
    <row r="33" spans="1:19" x14ac:dyDescent="0.2">
      <c r="A33" s="13" t="s">
        <v>55</v>
      </c>
      <c r="D33"/>
    </row>
    <row r="34" spans="1:19" x14ac:dyDescent="0.2">
      <c r="A34" s="13" t="s">
        <v>56</v>
      </c>
    </row>
    <row r="35" spans="1:19" x14ac:dyDescent="0.2">
      <c r="A35" s="13" t="s">
        <v>57</v>
      </c>
    </row>
    <row r="36" spans="1:19" x14ac:dyDescent="0.2">
      <c r="A36" s="13"/>
    </row>
    <row r="37" spans="1:19" x14ac:dyDescent="0.2">
      <c r="A37" s="10" t="s">
        <v>58</v>
      </c>
      <c r="B37" t="s">
        <v>59</v>
      </c>
    </row>
    <row r="38" spans="1:19" x14ac:dyDescent="0.2">
      <c r="C38" s="11" t="s">
        <v>60</v>
      </c>
      <c r="D38" s="11">
        <v>1</v>
      </c>
      <c r="E38" s="11">
        <v>2</v>
      </c>
      <c r="F38" s="11">
        <v>3</v>
      </c>
      <c r="G38" s="11">
        <v>4</v>
      </c>
      <c r="H38" s="11" t="s">
        <v>61</v>
      </c>
      <c r="I38" s="11" t="s">
        <v>62</v>
      </c>
      <c r="J38" s="11" t="s">
        <v>63</v>
      </c>
      <c r="K38" s="14" t="s">
        <v>64</v>
      </c>
    </row>
    <row r="39" spans="1:19" ht="34" x14ac:dyDescent="0.2">
      <c r="B39" s="15" t="s">
        <v>65</v>
      </c>
      <c r="C39" s="16" t="s">
        <v>66</v>
      </c>
      <c r="D39" s="16" t="s">
        <v>67</v>
      </c>
      <c r="E39" s="16" t="s">
        <v>68</v>
      </c>
      <c r="F39" s="17" t="s">
        <v>69</v>
      </c>
      <c r="G39" s="17"/>
      <c r="H39" s="17" t="s">
        <v>70</v>
      </c>
      <c r="I39" s="17"/>
      <c r="J39" s="17"/>
      <c r="K39" s="17"/>
      <c r="L39" s="6"/>
    </row>
    <row r="40" spans="1:19" ht="34" x14ac:dyDescent="0.2">
      <c r="B40" s="15" t="s">
        <v>71</v>
      </c>
      <c r="C40" s="16" t="s">
        <v>72</v>
      </c>
      <c r="D40" s="16" t="s">
        <v>73</v>
      </c>
      <c r="E40" s="16" t="s">
        <v>74</v>
      </c>
      <c r="F40" s="17" t="s">
        <v>69</v>
      </c>
      <c r="G40" s="17"/>
      <c r="H40" s="17" t="s">
        <v>75</v>
      </c>
      <c r="I40" s="17"/>
      <c r="J40" s="17"/>
      <c r="K40" s="17"/>
      <c r="L40" s="6"/>
    </row>
    <row r="41" spans="1:19" ht="51" x14ac:dyDescent="0.2">
      <c r="B41" s="15" t="s">
        <v>76</v>
      </c>
      <c r="C41" s="16" t="s">
        <v>77</v>
      </c>
      <c r="D41" s="16" t="s">
        <v>78</v>
      </c>
      <c r="E41" s="16" t="s">
        <v>79</v>
      </c>
      <c r="F41" s="16" t="s">
        <v>80</v>
      </c>
      <c r="G41" s="18" t="s">
        <v>81</v>
      </c>
      <c r="H41" s="18"/>
      <c r="I41" s="16" t="s">
        <v>70</v>
      </c>
      <c r="J41" s="16" t="s">
        <v>82</v>
      </c>
      <c r="K41" s="19" t="s">
        <v>70</v>
      </c>
    </row>
    <row r="42" spans="1:19" x14ac:dyDescent="0.2">
      <c r="B42" s="10"/>
      <c r="D42" s="6"/>
      <c r="E42" s="6"/>
      <c r="F42" s="6"/>
      <c r="G42" s="6"/>
    </row>
    <row r="44" spans="1:19" ht="85" x14ac:dyDescent="0.2">
      <c r="A44" s="10" t="s">
        <v>83</v>
      </c>
      <c r="B44" s="20" t="s">
        <v>84</v>
      </c>
      <c r="C44" s="20"/>
      <c r="D44" s="21" t="s">
        <v>85</v>
      </c>
      <c r="E44" s="19" t="s">
        <v>86</v>
      </c>
      <c r="L44" s="22"/>
    </row>
    <row r="45" spans="1:19" s="10" customFormat="1" ht="68" x14ac:dyDescent="0.2">
      <c r="B45" s="10" t="s">
        <v>87</v>
      </c>
      <c r="C45" s="23" t="s">
        <v>88</v>
      </c>
      <c r="D45" s="11" t="s">
        <v>8</v>
      </c>
      <c r="E45" s="11" t="s">
        <v>89</v>
      </c>
      <c r="F45" s="11" t="s">
        <v>90</v>
      </c>
      <c r="G45" s="11" t="s">
        <v>91</v>
      </c>
      <c r="H45" s="11" t="s">
        <v>92</v>
      </c>
      <c r="I45" s="11" t="s">
        <v>93</v>
      </c>
      <c r="J45" s="11" t="s">
        <v>94</v>
      </c>
      <c r="K45" s="14" t="s">
        <v>95</v>
      </c>
      <c r="L45" s="14" t="s">
        <v>96</v>
      </c>
      <c r="M45" s="23" t="s">
        <v>97</v>
      </c>
      <c r="N45" s="11" t="s">
        <v>98</v>
      </c>
      <c r="O45" s="11" t="s">
        <v>99</v>
      </c>
      <c r="P45" s="11" t="s">
        <v>100</v>
      </c>
      <c r="Q45" s="23" t="s">
        <v>101</v>
      </c>
      <c r="R45" s="10" t="s">
        <v>102</v>
      </c>
      <c r="S45" s="10" t="s">
        <v>103</v>
      </c>
    </row>
    <row r="46" spans="1:19" ht="17" x14ac:dyDescent="0.2">
      <c r="A46" t="s">
        <v>104</v>
      </c>
      <c r="B46" t="s">
        <v>105</v>
      </c>
      <c r="C46" s="6" t="s">
        <v>106</v>
      </c>
      <c r="D46" s="6" t="s">
        <v>107</v>
      </c>
      <c r="E46" s="6">
        <v>1</v>
      </c>
      <c r="F46" s="6" t="s">
        <v>104</v>
      </c>
      <c r="G46" s="6" t="s">
        <v>28</v>
      </c>
      <c r="H46" s="6" t="s">
        <v>31</v>
      </c>
      <c r="I46" t="s">
        <v>42</v>
      </c>
      <c r="J46" t="s">
        <v>108</v>
      </c>
      <c r="K46" s="8" t="s">
        <v>109</v>
      </c>
      <c r="L46" s="19" t="s">
        <v>110</v>
      </c>
      <c r="M46" s="7">
        <f>+(HEX2DEC(MID(J46,13,2)))</f>
        <v>1</v>
      </c>
      <c r="N46" s="7">
        <v>0</v>
      </c>
      <c r="O46" s="7">
        <v>255</v>
      </c>
      <c r="P46" s="6" t="s">
        <v>111</v>
      </c>
      <c r="Q46" s="6" t="s">
        <v>112</v>
      </c>
      <c r="R46">
        <v>1</v>
      </c>
      <c r="S46">
        <v>1</v>
      </c>
    </row>
    <row r="47" spans="1:19" ht="17" x14ac:dyDescent="0.2">
      <c r="B47" t="s">
        <v>113</v>
      </c>
      <c r="C47" s="6" t="s">
        <v>114</v>
      </c>
      <c r="D47" s="6" t="s">
        <v>115</v>
      </c>
      <c r="E47" s="6" t="s">
        <v>116</v>
      </c>
      <c r="F47" s="6" t="s">
        <v>104</v>
      </c>
      <c r="G47" s="6" t="s">
        <v>28</v>
      </c>
      <c r="H47" s="6" t="s">
        <v>31</v>
      </c>
      <c r="I47" t="s">
        <v>117</v>
      </c>
      <c r="J47" t="s">
        <v>118</v>
      </c>
      <c r="K47" s="8" t="s">
        <v>119</v>
      </c>
      <c r="L47" s="19" t="s">
        <v>120</v>
      </c>
      <c r="M47" s="7" t="str">
        <f>+(HEX2BIN(MID(J47,13,2)))</f>
        <v>10000000</v>
      </c>
      <c r="N47" s="7">
        <v>0</v>
      </c>
      <c r="O47" s="7">
        <v>1</v>
      </c>
      <c r="P47" s="6" t="s">
        <v>121</v>
      </c>
      <c r="Q47" s="6" t="s">
        <v>112</v>
      </c>
      <c r="R47">
        <v>1</v>
      </c>
      <c r="S47">
        <v>1</v>
      </c>
    </row>
    <row r="48" spans="1:19" ht="17" x14ac:dyDescent="0.2">
      <c r="B48" t="s">
        <v>122</v>
      </c>
      <c r="C48" s="6" t="s">
        <v>123</v>
      </c>
      <c r="D48" s="6" t="s">
        <v>124</v>
      </c>
      <c r="E48" s="6">
        <v>1</v>
      </c>
      <c r="F48" s="6" t="s">
        <v>104</v>
      </c>
      <c r="G48" s="6" t="s">
        <v>28</v>
      </c>
      <c r="H48" s="6" t="s">
        <v>31</v>
      </c>
      <c r="I48" t="s">
        <v>125</v>
      </c>
      <c r="J48" t="s">
        <v>126</v>
      </c>
      <c r="K48" s="8" t="s">
        <v>109</v>
      </c>
      <c r="L48" s="19" t="s">
        <v>127</v>
      </c>
      <c r="M48" s="7">
        <f>+(HEX2DEC(MID(J48,16,2)))</f>
        <v>85</v>
      </c>
      <c r="N48" s="7">
        <v>0</v>
      </c>
      <c r="O48" s="7">
        <v>255</v>
      </c>
      <c r="P48" s="6" t="s">
        <v>128</v>
      </c>
      <c r="Q48" s="6" t="s">
        <v>112</v>
      </c>
      <c r="R48">
        <v>1</v>
      </c>
      <c r="S48">
        <v>1</v>
      </c>
    </row>
    <row r="49" spans="1:19" ht="17" x14ac:dyDescent="0.2">
      <c r="B49" t="s">
        <v>129</v>
      </c>
      <c r="C49" s="6" t="s">
        <v>130</v>
      </c>
      <c r="D49" s="6" t="s">
        <v>124</v>
      </c>
      <c r="E49" s="6">
        <v>1</v>
      </c>
      <c r="F49" s="6" t="s">
        <v>104</v>
      </c>
      <c r="G49" s="6" t="s">
        <v>28</v>
      </c>
      <c r="H49" s="6" t="s">
        <v>31</v>
      </c>
      <c r="I49" t="s">
        <v>125</v>
      </c>
      <c r="J49" t="s">
        <v>126</v>
      </c>
      <c r="K49" s="8" t="s">
        <v>131</v>
      </c>
      <c r="L49" s="19" t="s">
        <v>132</v>
      </c>
      <c r="M49" s="7">
        <f>+(HEX2DEC(MID(J48,16,2)))</f>
        <v>85</v>
      </c>
      <c r="N49" s="7">
        <v>0</v>
      </c>
      <c r="O49" s="7">
        <v>255</v>
      </c>
      <c r="P49" s="6" t="s">
        <v>128</v>
      </c>
      <c r="Q49" s="6" t="s">
        <v>112</v>
      </c>
      <c r="R49">
        <v>1</v>
      </c>
      <c r="S49">
        <v>1</v>
      </c>
    </row>
    <row r="50" spans="1:19" ht="17" x14ac:dyDescent="0.2">
      <c r="B50" t="s">
        <v>133</v>
      </c>
      <c r="C50" s="6" t="s">
        <v>134</v>
      </c>
      <c r="D50" s="6" t="s">
        <v>124</v>
      </c>
      <c r="E50" s="6">
        <v>1</v>
      </c>
      <c r="F50" s="6" t="s">
        <v>104</v>
      </c>
      <c r="G50" s="6" t="s">
        <v>28</v>
      </c>
      <c r="H50" s="6" t="s">
        <v>31</v>
      </c>
      <c r="I50" t="s">
        <v>125</v>
      </c>
      <c r="J50" t="s">
        <v>126</v>
      </c>
      <c r="K50" s="8" t="s">
        <v>135</v>
      </c>
      <c r="L50" s="19" t="s">
        <v>136</v>
      </c>
      <c r="M50" s="7">
        <f>+(HEX2DEC(MID(J48,19,2)))</f>
        <v>83</v>
      </c>
      <c r="N50" s="7">
        <v>0</v>
      </c>
      <c r="O50" s="7">
        <v>255</v>
      </c>
      <c r="P50" s="6" t="s">
        <v>128</v>
      </c>
      <c r="Q50" s="6" t="s">
        <v>112</v>
      </c>
      <c r="R50">
        <v>1</v>
      </c>
      <c r="S50">
        <v>1</v>
      </c>
    </row>
    <row r="51" spans="1:19" ht="17" x14ac:dyDescent="0.2">
      <c r="B51" t="s">
        <v>137</v>
      </c>
      <c r="C51" s="6" t="s">
        <v>138</v>
      </c>
      <c r="D51" s="6" t="s">
        <v>124</v>
      </c>
      <c r="E51" s="6">
        <v>1</v>
      </c>
      <c r="F51" s="6" t="s">
        <v>104</v>
      </c>
      <c r="G51" s="6" t="s">
        <v>28</v>
      </c>
      <c r="H51" s="6" t="s">
        <v>31</v>
      </c>
      <c r="I51" t="s">
        <v>125</v>
      </c>
      <c r="J51" t="s">
        <v>126</v>
      </c>
      <c r="K51" s="8" t="s">
        <v>139</v>
      </c>
      <c r="L51" s="19" t="s">
        <v>140</v>
      </c>
      <c r="M51" s="7">
        <f>+(HEX2DEC(MID(J48,22,2)))</f>
        <v>83</v>
      </c>
      <c r="N51" s="7">
        <v>0</v>
      </c>
      <c r="O51" s="7">
        <v>255</v>
      </c>
      <c r="P51" s="6" t="s">
        <v>128</v>
      </c>
      <c r="Q51" s="6" t="s">
        <v>112</v>
      </c>
      <c r="R51">
        <v>1</v>
      </c>
      <c r="S51">
        <v>1</v>
      </c>
    </row>
    <row r="52" spans="1:19" ht="17" x14ac:dyDescent="0.2">
      <c r="B52" t="s">
        <v>141</v>
      </c>
      <c r="C52" s="6" t="s">
        <v>142</v>
      </c>
      <c r="D52" s="6" t="s">
        <v>143</v>
      </c>
      <c r="E52" s="6">
        <v>1</v>
      </c>
      <c r="F52" s="6" t="s">
        <v>104</v>
      </c>
      <c r="G52" s="6" t="s">
        <v>28</v>
      </c>
      <c r="H52" s="6" t="s">
        <v>31</v>
      </c>
      <c r="I52" t="s">
        <v>144</v>
      </c>
      <c r="J52" t="s">
        <v>145</v>
      </c>
      <c r="K52" s="8" t="s">
        <v>109</v>
      </c>
      <c r="L52" s="19" t="s">
        <v>146</v>
      </c>
      <c r="N52" s="7">
        <v>0</v>
      </c>
      <c r="O52" s="7">
        <v>255</v>
      </c>
      <c r="P52" s="6" t="s">
        <v>147</v>
      </c>
      <c r="R52">
        <v>1</v>
      </c>
      <c r="S52">
        <v>1</v>
      </c>
    </row>
    <row r="53" spans="1:19" s="24" customFormat="1" x14ac:dyDescent="0.2">
      <c r="B53" s="24" t="s">
        <v>148</v>
      </c>
      <c r="C53" s="25"/>
      <c r="D53" s="25"/>
      <c r="F53" s="25"/>
      <c r="G53" s="25"/>
      <c r="H53" s="25"/>
      <c r="K53" s="26"/>
      <c r="L53" s="27"/>
      <c r="M53" s="28"/>
      <c r="N53" s="28">
        <v>0</v>
      </c>
      <c r="O53" s="28">
        <v>255</v>
      </c>
      <c r="P53" s="25" t="s">
        <v>121</v>
      </c>
      <c r="Q53" s="25"/>
      <c r="R53" s="24">
        <v>1</v>
      </c>
    </row>
    <row r="54" spans="1:19" s="24" customFormat="1" x14ac:dyDescent="0.2">
      <c r="B54" s="24" t="s">
        <v>149</v>
      </c>
      <c r="C54" s="25"/>
      <c r="D54" s="25"/>
      <c r="F54" s="25"/>
      <c r="G54" s="25"/>
      <c r="H54" s="25"/>
      <c r="K54" s="26"/>
      <c r="L54" s="27"/>
      <c r="M54" s="28"/>
      <c r="N54" s="28">
        <v>0</v>
      </c>
      <c r="O54" s="28">
        <v>255</v>
      </c>
      <c r="P54" s="25" t="s">
        <v>150</v>
      </c>
      <c r="Q54" s="25"/>
      <c r="R54" s="24">
        <v>1</v>
      </c>
    </row>
    <row r="55" spans="1:19" s="24" customFormat="1" x14ac:dyDescent="0.2">
      <c r="B55" s="24" t="s">
        <v>151</v>
      </c>
      <c r="C55" s="25"/>
      <c r="D55" s="25"/>
      <c r="F55" s="25"/>
      <c r="G55" s="25"/>
      <c r="H55" s="25"/>
      <c r="K55" s="26"/>
      <c r="L55" s="27"/>
      <c r="M55" s="28"/>
      <c r="N55" s="28">
        <v>0</v>
      </c>
      <c r="O55" s="28">
        <v>1</v>
      </c>
      <c r="P55" s="25" t="s">
        <v>121</v>
      </c>
      <c r="Q55" s="25"/>
    </row>
    <row r="56" spans="1:19" x14ac:dyDescent="0.2">
      <c r="D56" s="6"/>
      <c r="F56" s="6"/>
      <c r="G56" s="6"/>
      <c r="H56" s="6"/>
      <c r="L56" s="19"/>
    </row>
    <row r="57" spans="1:19" ht="17" x14ac:dyDescent="0.2">
      <c r="A57" t="s">
        <v>152</v>
      </c>
      <c r="B57" t="s">
        <v>153</v>
      </c>
      <c r="C57" s="6" t="s">
        <v>154</v>
      </c>
      <c r="D57" s="6" t="s">
        <v>155</v>
      </c>
      <c r="E57" s="6">
        <v>1</v>
      </c>
      <c r="F57" s="6" t="s">
        <v>152</v>
      </c>
      <c r="G57" s="12" t="s">
        <v>10</v>
      </c>
      <c r="H57" s="6" t="s">
        <v>156</v>
      </c>
      <c r="I57" t="s">
        <v>157</v>
      </c>
      <c r="J57" t="s">
        <v>158</v>
      </c>
      <c r="K57" s="8" t="s">
        <v>159</v>
      </c>
      <c r="L57" s="29" t="s">
        <v>160</v>
      </c>
      <c r="M57" s="30">
        <f>+HEX2DEC(MID(J57,13,2))/255*100</f>
        <v>69.803921568627445</v>
      </c>
      <c r="N57" s="7">
        <v>0</v>
      </c>
      <c r="O57" s="7">
        <v>100</v>
      </c>
      <c r="P57" s="6" t="s">
        <v>161</v>
      </c>
      <c r="Q57" s="6" t="s">
        <v>162</v>
      </c>
      <c r="R57">
        <v>1</v>
      </c>
      <c r="S57">
        <v>1</v>
      </c>
    </row>
    <row r="58" spans="1:19" ht="17" x14ac:dyDescent="0.2">
      <c r="B58" t="s">
        <v>163</v>
      </c>
      <c r="C58" s="6" t="s">
        <v>164</v>
      </c>
      <c r="D58" s="31" t="s">
        <v>165</v>
      </c>
      <c r="E58" s="6">
        <v>1</v>
      </c>
      <c r="F58" s="6" t="s">
        <v>152</v>
      </c>
      <c r="G58" s="12" t="s">
        <v>10</v>
      </c>
      <c r="H58" s="6" t="s">
        <v>156</v>
      </c>
      <c r="I58" t="s">
        <v>157</v>
      </c>
      <c r="J58" t="s">
        <v>166</v>
      </c>
      <c r="K58" s="8" t="s">
        <v>167</v>
      </c>
      <c r="L58" s="22" t="s">
        <v>168</v>
      </c>
      <c r="M58" s="7">
        <f>+(HEX2DEC(MID(J58,13,2))-40)</f>
        <v>93</v>
      </c>
      <c r="N58" s="7">
        <v>-40</v>
      </c>
      <c r="O58" s="7">
        <v>125</v>
      </c>
      <c r="P58" s="6" t="s">
        <v>135</v>
      </c>
      <c r="Q58" s="6" t="s">
        <v>169</v>
      </c>
      <c r="R58">
        <v>1</v>
      </c>
      <c r="S58">
        <v>1</v>
      </c>
    </row>
    <row r="59" spans="1:19" ht="17" x14ac:dyDescent="0.2">
      <c r="B59" t="s">
        <v>170</v>
      </c>
      <c r="C59" s="6" t="s">
        <v>171</v>
      </c>
      <c r="D59" s="6" t="s">
        <v>172</v>
      </c>
      <c r="E59" s="6">
        <v>1</v>
      </c>
      <c r="F59" s="6" t="s">
        <v>152</v>
      </c>
      <c r="G59" s="12" t="s">
        <v>10</v>
      </c>
      <c r="H59" s="6" t="s">
        <v>156</v>
      </c>
      <c r="I59" t="str">
        <f t="shared" ref="I59:I122" si="0">+_xlfn.CONCAT("03 22 ",D59," 00 00 00 00")</f>
        <v>03 22 00 0B 00 00 00 00</v>
      </c>
      <c r="J59" t="s">
        <v>173</v>
      </c>
      <c r="K59" s="8" t="s">
        <v>109</v>
      </c>
      <c r="L59" s="19" t="s">
        <v>174</v>
      </c>
      <c r="M59" s="7">
        <f>+(HEX2DEC(MID(J59,13,2)))</f>
        <v>80</v>
      </c>
      <c r="N59" s="7">
        <v>0</v>
      </c>
      <c r="O59">
        <v>255</v>
      </c>
      <c r="P59" s="6" t="s">
        <v>175</v>
      </c>
      <c r="Q59" s="6" t="s">
        <v>162</v>
      </c>
      <c r="S59">
        <v>1</v>
      </c>
    </row>
    <row r="60" spans="1:19" ht="17" x14ac:dyDescent="0.2">
      <c r="B60" t="s">
        <v>176</v>
      </c>
      <c r="C60" s="6" t="s">
        <v>177</v>
      </c>
      <c r="D60" s="31" t="s">
        <v>178</v>
      </c>
      <c r="E60" s="6">
        <v>1</v>
      </c>
      <c r="F60" s="6" t="s">
        <v>152</v>
      </c>
      <c r="G60" s="12" t="s">
        <v>10</v>
      </c>
      <c r="H60" s="6" t="s">
        <v>156</v>
      </c>
      <c r="I60" t="str">
        <f t="shared" si="0"/>
        <v>03 22 00 0C 00 00 00 00</v>
      </c>
      <c r="J60" t="s">
        <v>179</v>
      </c>
      <c r="K60" s="8" t="s">
        <v>180</v>
      </c>
      <c r="L60" s="19" t="s">
        <v>181</v>
      </c>
      <c r="M60" s="7">
        <f>+((HEX2DEC(MID(J60,13,2)))*256+HEX2DEC(MID(J60,16,2)))/4</f>
        <v>651.75</v>
      </c>
      <c r="N60" s="7">
        <v>0</v>
      </c>
      <c r="O60" s="7">
        <v>8000</v>
      </c>
      <c r="P60" s="6" t="s">
        <v>177</v>
      </c>
      <c r="S60">
        <v>1</v>
      </c>
    </row>
    <row r="61" spans="1:19" ht="17" x14ac:dyDescent="0.2">
      <c r="B61" s="32" t="s">
        <v>182</v>
      </c>
      <c r="C61" s="6" t="s">
        <v>183</v>
      </c>
      <c r="D61" s="31" t="s">
        <v>184</v>
      </c>
      <c r="E61" s="6">
        <v>1</v>
      </c>
      <c r="F61" s="6" t="s">
        <v>152</v>
      </c>
      <c r="G61" s="12" t="s">
        <v>10</v>
      </c>
      <c r="H61" s="6" t="s">
        <v>156</v>
      </c>
      <c r="I61" t="str">
        <f t="shared" si="0"/>
        <v>03 22 00 0D 00 00 00 00</v>
      </c>
      <c r="J61" t="s">
        <v>185</v>
      </c>
      <c r="K61" s="8" t="s">
        <v>109</v>
      </c>
      <c r="L61" s="22" t="s">
        <v>186</v>
      </c>
      <c r="M61" s="7">
        <f>+HEX2DEC(K61)</f>
        <v>10</v>
      </c>
      <c r="N61" s="7">
        <v>0</v>
      </c>
      <c r="O61" s="7">
        <v>255</v>
      </c>
      <c r="P61" s="6" t="s">
        <v>128</v>
      </c>
      <c r="Q61" s="6" t="s">
        <v>162</v>
      </c>
      <c r="S61">
        <v>1</v>
      </c>
    </row>
    <row r="62" spans="1:19" ht="17" x14ac:dyDescent="0.2">
      <c r="B62" t="s">
        <v>187</v>
      </c>
      <c r="C62" s="6" t="s">
        <v>188</v>
      </c>
      <c r="D62" s="6" t="s">
        <v>189</v>
      </c>
      <c r="E62" s="6">
        <v>1</v>
      </c>
      <c r="F62" s="6" t="s">
        <v>152</v>
      </c>
      <c r="G62" s="12" t="s">
        <v>10</v>
      </c>
      <c r="H62" s="6" t="s">
        <v>156</v>
      </c>
      <c r="I62" t="str">
        <f t="shared" si="0"/>
        <v>03 22 00 0E 00 00 00 00</v>
      </c>
      <c r="J62" t="s">
        <v>190</v>
      </c>
      <c r="K62" s="8" t="s">
        <v>191</v>
      </c>
      <c r="L62" s="19" t="s">
        <v>192</v>
      </c>
      <c r="M62" s="30">
        <f>+(HEX2DEC(MID(J62,13,2)))*127/255-64</f>
        <v>3.235294117647058</v>
      </c>
      <c r="N62" s="7">
        <v>-64</v>
      </c>
      <c r="O62">
        <v>64</v>
      </c>
      <c r="P62" s="6" t="s">
        <v>193</v>
      </c>
      <c r="Q62" s="6" t="s">
        <v>162</v>
      </c>
      <c r="S62">
        <v>1</v>
      </c>
    </row>
    <row r="63" spans="1:19" ht="34" x14ac:dyDescent="0.2">
      <c r="B63" t="s">
        <v>194</v>
      </c>
      <c r="C63" s="6" t="s">
        <v>195</v>
      </c>
      <c r="D63" s="6" t="s">
        <v>196</v>
      </c>
      <c r="E63" s="6">
        <v>1</v>
      </c>
      <c r="F63" s="6" t="s">
        <v>152</v>
      </c>
      <c r="G63" s="12" t="s">
        <v>10</v>
      </c>
      <c r="H63" s="6" t="s">
        <v>156</v>
      </c>
      <c r="I63" t="str">
        <f t="shared" si="0"/>
        <v>03 22 00 0F 00 00 00 00</v>
      </c>
      <c r="J63" t="s">
        <v>197</v>
      </c>
      <c r="K63" s="8" t="s">
        <v>167</v>
      </c>
      <c r="L63" s="19" t="s">
        <v>198</v>
      </c>
      <c r="M63" s="7">
        <f>+(HEX2DEC(MID(J63,13,2))-40)</f>
        <v>74</v>
      </c>
      <c r="N63" s="7">
        <v>0</v>
      </c>
      <c r="O63">
        <v>6</v>
      </c>
      <c r="P63" s="6" t="s">
        <v>199</v>
      </c>
      <c r="Q63" s="6" t="s">
        <v>162</v>
      </c>
      <c r="S63">
        <v>1</v>
      </c>
    </row>
    <row r="64" spans="1:19" ht="17" x14ac:dyDescent="0.2">
      <c r="B64" t="s">
        <v>200</v>
      </c>
      <c r="C64" s="6" t="s">
        <v>201</v>
      </c>
      <c r="D64" s="6" t="s">
        <v>202</v>
      </c>
      <c r="E64" s="6">
        <v>1</v>
      </c>
      <c r="F64" s="6" t="s">
        <v>152</v>
      </c>
      <c r="G64" s="12" t="s">
        <v>10</v>
      </c>
      <c r="H64" s="6" t="s">
        <v>156</v>
      </c>
      <c r="I64" t="str">
        <f t="shared" si="0"/>
        <v>03 22 00 10 00 00 00 00</v>
      </c>
      <c r="J64" t="s">
        <v>203</v>
      </c>
      <c r="K64" s="8" t="s">
        <v>204</v>
      </c>
      <c r="L64" s="19" t="s">
        <v>205</v>
      </c>
      <c r="M64" s="33">
        <f>+((HEX2DEC(MID(J64,13,2)))*256+HEX2DEC(MID(J64,16,2)))/100</f>
        <v>399.98</v>
      </c>
      <c r="N64" s="7">
        <v>0</v>
      </c>
      <c r="O64">
        <v>655</v>
      </c>
      <c r="P64" s="6" t="s">
        <v>206</v>
      </c>
      <c r="Q64" s="6" t="s">
        <v>162</v>
      </c>
      <c r="S64">
        <v>1</v>
      </c>
    </row>
    <row r="65" spans="2:19" ht="17" x14ac:dyDescent="0.2">
      <c r="B65" t="s">
        <v>207</v>
      </c>
      <c r="C65" s="6" t="s">
        <v>208</v>
      </c>
      <c r="D65" s="6" t="s">
        <v>209</v>
      </c>
      <c r="E65" s="6">
        <v>1</v>
      </c>
      <c r="F65" s="6" t="s">
        <v>152</v>
      </c>
      <c r="G65" s="12" t="s">
        <v>10</v>
      </c>
      <c r="H65" s="6" t="s">
        <v>156</v>
      </c>
      <c r="I65" t="str">
        <f t="shared" si="0"/>
        <v>03 22 00 11 00 00 00 00</v>
      </c>
      <c r="J65" t="s">
        <v>210</v>
      </c>
      <c r="K65" s="8" t="s">
        <v>159</v>
      </c>
      <c r="L65" s="34" t="s">
        <v>211</v>
      </c>
      <c r="M65" s="30">
        <f>+(HEX2DEC(MID(J65,13,2)))*100/255</f>
        <v>7.4509803921568629</v>
      </c>
      <c r="N65" s="7">
        <v>0</v>
      </c>
      <c r="O65">
        <v>100</v>
      </c>
      <c r="P65" s="6" t="s">
        <v>161</v>
      </c>
      <c r="Q65" s="6" t="s">
        <v>162</v>
      </c>
      <c r="S65">
        <v>1</v>
      </c>
    </row>
    <row r="66" spans="2:19" ht="17" x14ac:dyDescent="0.2">
      <c r="B66" s="32" t="s">
        <v>212</v>
      </c>
      <c r="C66" s="6" t="s">
        <v>213</v>
      </c>
      <c r="D66" s="31" t="s">
        <v>214</v>
      </c>
      <c r="E66" s="6">
        <v>1</v>
      </c>
      <c r="F66" s="6" t="s">
        <v>152</v>
      </c>
      <c r="G66" s="12" t="s">
        <v>10</v>
      </c>
      <c r="H66" s="6" t="s">
        <v>156</v>
      </c>
      <c r="I66" t="str">
        <f>+_xlfn.CONCAT("03 22 ",D66," 00 00 00 00")</f>
        <v>03 22 00 12 00 00 00 00</v>
      </c>
      <c r="J66" t="s">
        <v>215</v>
      </c>
      <c r="K66" s="8" t="s">
        <v>216</v>
      </c>
      <c r="L66" s="22" t="s">
        <v>217</v>
      </c>
      <c r="M66" s="7">
        <f>+HEX2DEC(MID(J66,13,2))/255*765</f>
        <v>30</v>
      </c>
      <c r="N66" s="7">
        <v>0</v>
      </c>
      <c r="O66" s="7">
        <v>765</v>
      </c>
      <c r="P66" s="6" t="s">
        <v>175</v>
      </c>
      <c r="Q66" s="6" t="s">
        <v>162</v>
      </c>
    </row>
    <row r="67" spans="2:19" ht="34" x14ac:dyDescent="0.2">
      <c r="B67" s="32" t="s">
        <v>218</v>
      </c>
      <c r="C67" s="6" t="s">
        <v>219</v>
      </c>
      <c r="D67" s="31" t="s">
        <v>220</v>
      </c>
      <c r="E67" s="6">
        <v>1</v>
      </c>
      <c r="F67" s="6" t="s">
        <v>152</v>
      </c>
      <c r="G67" s="12" t="s">
        <v>10</v>
      </c>
      <c r="H67" s="6" t="s">
        <v>156</v>
      </c>
      <c r="I67" t="str">
        <f t="shared" ref="I67:I68" si="1">+_xlfn.CONCAT("03 22 ",D67," 00 00 00 00")</f>
        <v>03 22 00 15 00 00 00 00</v>
      </c>
      <c r="J67" t="s">
        <v>221</v>
      </c>
      <c r="K67" s="8" t="s">
        <v>222</v>
      </c>
      <c r="L67" s="22" t="s">
        <v>223</v>
      </c>
      <c r="M67" s="30">
        <f>+((HEX2DEC(MID(J67,13,2))))*1.27/255</f>
        <v>0.80682352941176472</v>
      </c>
      <c r="N67" s="7">
        <v>0</v>
      </c>
      <c r="O67" s="7">
        <v>1.27</v>
      </c>
      <c r="P67" s="6" t="s">
        <v>199</v>
      </c>
      <c r="Q67" s="6" t="s">
        <v>162</v>
      </c>
      <c r="S67">
        <v>1</v>
      </c>
    </row>
    <row r="68" spans="2:19" ht="34" x14ac:dyDescent="0.2">
      <c r="B68" s="32" t="s">
        <v>224</v>
      </c>
      <c r="C68" s="6" t="s">
        <v>225</v>
      </c>
      <c r="D68" s="31" t="s">
        <v>226</v>
      </c>
      <c r="E68" s="6">
        <v>1</v>
      </c>
      <c r="F68" s="6" t="s">
        <v>152</v>
      </c>
      <c r="G68" s="12" t="s">
        <v>10</v>
      </c>
      <c r="H68" s="6" t="s">
        <v>156</v>
      </c>
      <c r="I68" t="str">
        <f t="shared" si="1"/>
        <v>03 22 00 19 00 00 00 00</v>
      </c>
      <c r="J68" t="s">
        <v>227</v>
      </c>
      <c r="K68" s="8" t="s">
        <v>222</v>
      </c>
      <c r="L68" s="22" t="s">
        <v>228</v>
      </c>
      <c r="M68" s="30">
        <f>+((HEX2DEC(MID(J68,13,2))))*1.27/255</f>
        <v>0.75203921568627452</v>
      </c>
      <c r="N68" s="7">
        <v>0</v>
      </c>
      <c r="O68" s="7">
        <v>1.27</v>
      </c>
      <c r="P68" s="6" t="s">
        <v>199</v>
      </c>
      <c r="Q68" s="6" t="s">
        <v>162</v>
      </c>
      <c r="S68">
        <v>1</v>
      </c>
    </row>
    <row r="69" spans="2:19" s="9" customFormat="1" ht="34" x14ac:dyDescent="0.2">
      <c r="B69" s="9" t="s">
        <v>229</v>
      </c>
      <c r="C69" s="35" t="s">
        <v>230</v>
      </c>
      <c r="D69" s="35" t="s">
        <v>231</v>
      </c>
      <c r="E69" s="35">
        <v>4</v>
      </c>
      <c r="F69" s="35" t="s">
        <v>152</v>
      </c>
      <c r="G69" s="36" t="s">
        <v>10</v>
      </c>
      <c r="H69" s="35" t="s">
        <v>156</v>
      </c>
      <c r="I69" s="9" t="str">
        <f t="shared" si="0"/>
        <v>03 22 00 34 00 00 00 00</v>
      </c>
      <c r="J69" s="9" t="s">
        <v>232</v>
      </c>
      <c r="K69" s="37"/>
      <c r="L69" s="38" t="s">
        <v>233</v>
      </c>
      <c r="M69" s="39"/>
      <c r="N69" s="39">
        <v>0</v>
      </c>
      <c r="O69" s="9">
        <v>2</v>
      </c>
      <c r="P69" s="35"/>
      <c r="Q69" s="35" t="s">
        <v>162</v>
      </c>
      <c r="S69" s="9">
        <v>1</v>
      </c>
    </row>
    <row r="70" spans="2:19" s="9" customFormat="1" ht="17" x14ac:dyDescent="0.2">
      <c r="B70" s="40" t="s">
        <v>234</v>
      </c>
      <c r="C70" s="35" t="s">
        <v>235</v>
      </c>
      <c r="D70" s="41" t="s">
        <v>231</v>
      </c>
      <c r="E70" s="35">
        <v>1</v>
      </c>
      <c r="F70" s="35" t="s">
        <v>152</v>
      </c>
      <c r="G70" s="36" t="s">
        <v>10</v>
      </c>
      <c r="H70" s="35" t="s">
        <v>156</v>
      </c>
      <c r="I70" s="9" t="str">
        <f>+_xlfn.CONCAT("03 22 ",D70," 00 00 00 00")</f>
        <v>03 22 00 34 00 00 00 00</v>
      </c>
      <c r="J70" s="9" t="s">
        <v>236</v>
      </c>
      <c r="K70" s="37"/>
      <c r="L70" s="42" t="s">
        <v>237</v>
      </c>
      <c r="M70" s="39"/>
      <c r="N70" s="39">
        <v>-128</v>
      </c>
      <c r="O70" s="39">
        <v>128</v>
      </c>
      <c r="P70" s="35" t="s">
        <v>238</v>
      </c>
      <c r="Q70" s="35" t="s">
        <v>162</v>
      </c>
      <c r="S70" s="9">
        <v>1</v>
      </c>
    </row>
    <row r="71" spans="2:19" s="9" customFormat="1" ht="17" x14ac:dyDescent="0.2">
      <c r="B71" s="9" t="s">
        <v>239</v>
      </c>
      <c r="C71" s="35" t="s">
        <v>240</v>
      </c>
      <c r="D71" s="35" t="s">
        <v>241</v>
      </c>
      <c r="E71" s="35">
        <v>4</v>
      </c>
      <c r="F71" s="35" t="s">
        <v>152</v>
      </c>
      <c r="G71" s="36" t="s">
        <v>10</v>
      </c>
      <c r="H71" s="35" t="s">
        <v>156</v>
      </c>
      <c r="I71" s="9" t="str">
        <f t="shared" si="0"/>
        <v>03 22 00 38 00 00 00 00</v>
      </c>
      <c r="J71" s="9" t="s">
        <v>242</v>
      </c>
      <c r="K71" s="37"/>
      <c r="L71" s="38" t="s">
        <v>243</v>
      </c>
      <c r="M71" s="39"/>
      <c r="N71" s="39">
        <v>0</v>
      </c>
      <c r="O71" s="9">
        <v>2</v>
      </c>
      <c r="P71" s="35"/>
      <c r="Q71" s="35" t="s">
        <v>162</v>
      </c>
      <c r="S71" s="9">
        <v>1</v>
      </c>
    </row>
    <row r="72" spans="2:19" s="9" customFormat="1" ht="17" x14ac:dyDescent="0.2">
      <c r="B72" s="40" t="s">
        <v>244</v>
      </c>
      <c r="C72" s="35" t="s">
        <v>245</v>
      </c>
      <c r="D72" s="41" t="s">
        <v>241</v>
      </c>
      <c r="E72" s="35">
        <v>1</v>
      </c>
      <c r="F72" s="35" t="s">
        <v>152</v>
      </c>
      <c r="G72" s="36" t="s">
        <v>10</v>
      </c>
      <c r="H72" s="35" t="s">
        <v>156</v>
      </c>
      <c r="I72" s="9" t="str">
        <f t="shared" si="0"/>
        <v>03 22 00 38 00 00 00 00</v>
      </c>
      <c r="J72" s="9" t="s">
        <v>246</v>
      </c>
      <c r="K72" s="37"/>
      <c r="L72" s="42" t="s">
        <v>237</v>
      </c>
      <c r="M72" s="39"/>
      <c r="N72" s="39">
        <v>-128</v>
      </c>
      <c r="O72" s="39">
        <v>128</v>
      </c>
      <c r="P72" s="35" t="s">
        <v>238</v>
      </c>
      <c r="Q72" s="35" t="s">
        <v>162</v>
      </c>
      <c r="S72" s="9">
        <v>1</v>
      </c>
    </row>
    <row r="73" spans="2:19" s="9" customFormat="1" x14ac:dyDescent="0.2">
      <c r="B73" s="9" t="s">
        <v>247</v>
      </c>
      <c r="C73" s="35" t="s">
        <v>248</v>
      </c>
      <c r="D73" s="35" t="s">
        <v>107</v>
      </c>
      <c r="E73" s="35" t="s">
        <v>249</v>
      </c>
      <c r="F73" s="35"/>
      <c r="G73" s="36"/>
      <c r="H73" s="35"/>
      <c r="I73" s="9" t="str">
        <f t="shared" si="0"/>
        <v>03 22 02 00 00 00 00 00</v>
      </c>
      <c r="K73" s="37"/>
      <c r="L73" s="38"/>
      <c r="M73" s="39"/>
      <c r="N73" s="39"/>
      <c r="P73" s="35"/>
      <c r="Q73" s="35"/>
    </row>
    <row r="74" spans="2:19" ht="17" x14ac:dyDescent="0.2">
      <c r="B74" s="32" t="s">
        <v>250</v>
      </c>
      <c r="C74" s="6" t="s">
        <v>251</v>
      </c>
      <c r="D74" s="31" t="s">
        <v>252</v>
      </c>
      <c r="E74" s="6">
        <v>1</v>
      </c>
      <c r="F74" s="6" t="s">
        <v>152</v>
      </c>
      <c r="G74" s="12" t="s">
        <v>10</v>
      </c>
      <c r="H74" s="6" t="s">
        <v>156</v>
      </c>
      <c r="I74" t="str">
        <f t="shared" si="0"/>
        <v>03 22 12 00 00 00 00 00</v>
      </c>
      <c r="J74" t="s">
        <v>253</v>
      </c>
      <c r="K74" s="8" t="s">
        <v>109</v>
      </c>
      <c r="L74" s="22" t="s">
        <v>254</v>
      </c>
      <c r="M74" s="7">
        <f>+HEX2DEC(MID(J74,13,2))</f>
        <v>3</v>
      </c>
      <c r="N74" s="7">
        <v>0</v>
      </c>
      <c r="O74" s="7">
        <v>255</v>
      </c>
      <c r="Q74" s="6" t="s">
        <v>162</v>
      </c>
    </row>
    <row r="75" spans="2:19" ht="17" x14ac:dyDescent="0.2">
      <c r="B75" s="32" t="s">
        <v>255</v>
      </c>
      <c r="C75" s="6" t="s">
        <v>256</v>
      </c>
      <c r="D75" s="31" t="s">
        <v>252</v>
      </c>
      <c r="E75" s="6">
        <v>1</v>
      </c>
      <c r="F75" s="6" t="s">
        <v>152</v>
      </c>
      <c r="G75" s="12" t="s">
        <v>10</v>
      </c>
      <c r="H75" s="6" t="s">
        <v>156</v>
      </c>
      <c r="I75" t="str">
        <f t="shared" si="0"/>
        <v>03 22 12 00 00 00 00 00</v>
      </c>
      <c r="J75" t="s">
        <v>253</v>
      </c>
      <c r="K75" s="8" t="s">
        <v>109</v>
      </c>
      <c r="L75" s="22" t="s">
        <v>257</v>
      </c>
      <c r="M75" s="7">
        <f>+HEX2DEC(MID(J75,13,2))</f>
        <v>3</v>
      </c>
      <c r="N75" s="7">
        <v>0</v>
      </c>
      <c r="O75" s="7">
        <v>255</v>
      </c>
      <c r="Q75" s="6" t="s">
        <v>162</v>
      </c>
    </row>
    <row r="76" spans="2:19" ht="17" x14ac:dyDescent="0.2">
      <c r="B76" t="s">
        <v>258</v>
      </c>
      <c r="C76" s="6" t="s">
        <v>259</v>
      </c>
      <c r="D76" s="6" t="s">
        <v>260</v>
      </c>
      <c r="E76" s="6">
        <v>2</v>
      </c>
      <c r="F76" s="6" t="s">
        <v>152</v>
      </c>
      <c r="G76" s="12" t="s">
        <v>10</v>
      </c>
      <c r="H76" s="6" t="s">
        <v>156</v>
      </c>
      <c r="I76" t="str">
        <f t="shared" si="0"/>
        <v>03 22 12 04 00 00 00 00</v>
      </c>
      <c r="J76" t="s">
        <v>261</v>
      </c>
      <c r="K76" s="8" t="s">
        <v>262</v>
      </c>
      <c r="L76" s="19" t="s">
        <v>263</v>
      </c>
      <c r="M76" s="30">
        <f>+((HEX2DEC(MID(J76,13,2)))*256+HEX2DEC(MID(J76,16,2)))*5/1023</f>
        <v>4.0127077223851417</v>
      </c>
      <c r="N76" s="7">
        <v>0</v>
      </c>
      <c r="O76" s="7" t="s">
        <v>264</v>
      </c>
      <c r="P76" s="6" t="s">
        <v>199</v>
      </c>
      <c r="Q76" s="6" t="s">
        <v>162</v>
      </c>
      <c r="S76">
        <v>1</v>
      </c>
    </row>
    <row r="77" spans="2:19" ht="17" x14ac:dyDescent="0.2">
      <c r="B77" t="s">
        <v>265</v>
      </c>
      <c r="C77" s="6" t="s">
        <v>266</v>
      </c>
      <c r="D77" s="6" t="s">
        <v>267</v>
      </c>
      <c r="E77" s="6">
        <v>2</v>
      </c>
      <c r="F77" s="6" t="s">
        <v>152</v>
      </c>
      <c r="G77" s="12" t="s">
        <v>10</v>
      </c>
      <c r="H77" s="6" t="s">
        <v>156</v>
      </c>
      <c r="I77" t="str">
        <f t="shared" si="0"/>
        <v>03 22 12 06 00 00 00 00</v>
      </c>
      <c r="J77" t="s">
        <v>268</v>
      </c>
      <c r="K77" s="8" t="s">
        <v>262</v>
      </c>
      <c r="L77" s="19" t="s">
        <v>269</v>
      </c>
      <c r="M77" s="30">
        <f>+((HEX2DEC(MID(J77,13,2)))*256+HEX2DEC(MID(J77,16,2)))*5/1023</f>
        <v>3.1769305962854348</v>
      </c>
      <c r="N77" s="7">
        <v>0</v>
      </c>
      <c r="O77">
        <v>6</v>
      </c>
      <c r="P77" s="6" t="s">
        <v>199</v>
      </c>
      <c r="Q77" s="6" t="s">
        <v>162</v>
      </c>
      <c r="S77">
        <v>1</v>
      </c>
    </row>
    <row r="78" spans="2:19" ht="17" x14ac:dyDescent="0.2">
      <c r="B78" t="s">
        <v>270</v>
      </c>
      <c r="C78" s="6" t="s">
        <v>271</v>
      </c>
      <c r="D78" s="6" t="s">
        <v>272</v>
      </c>
      <c r="E78" s="6">
        <v>2</v>
      </c>
      <c r="F78" s="6" t="s">
        <v>152</v>
      </c>
      <c r="G78" s="12" t="s">
        <v>10</v>
      </c>
      <c r="H78" s="6" t="s">
        <v>156</v>
      </c>
      <c r="I78" t="str">
        <f t="shared" si="0"/>
        <v>03 22 12 08 00 00 00 00</v>
      </c>
      <c r="J78" t="s">
        <v>273</v>
      </c>
      <c r="K78" s="8" t="s">
        <v>262</v>
      </c>
      <c r="L78" s="19" t="s">
        <v>274</v>
      </c>
      <c r="M78" s="30">
        <f>+((HEX2DEC(MID(J78,13,2)))*256+HEX2DEC(MID(J78,16,2)))*5/1023</f>
        <v>3.3382209188660803</v>
      </c>
      <c r="N78" s="7">
        <v>0</v>
      </c>
      <c r="O78">
        <v>6</v>
      </c>
      <c r="P78" s="6" t="s">
        <v>199</v>
      </c>
      <c r="Q78" s="6" t="s">
        <v>162</v>
      </c>
      <c r="S78">
        <v>1</v>
      </c>
    </row>
    <row r="79" spans="2:19" ht="16" customHeight="1" x14ac:dyDescent="0.2">
      <c r="B79" s="32" t="s">
        <v>275</v>
      </c>
      <c r="C79" s="6" t="s">
        <v>276</v>
      </c>
      <c r="D79" s="31" t="s">
        <v>277</v>
      </c>
      <c r="E79" s="6">
        <v>2</v>
      </c>
      <c r="F79" s="6" t="s">
        <v>152</v>
      </c>
      <c r="G79" s="12" t="s">
        <v>10</v>
      </c>
      <c r="H79" s="6" t="s">
        <v>156</v>
      </c>
      <c r="I79" t="str">
        <f t="shared" si="0"/>
        <v>03 22 12 0C 00 00 00 00</v>
      </c>
      <c r="J79" t="s">
        <v>278</v>
      </c>
      <c r="K79" s="8" t="s">
        <v>262</v>
      </c>
      <c r="L79" s="22" t="s">
        <v>279</v>
      </c>
      <c r="M79" s="30">
        <f>+((HEX2DEC(MID(J79,13,2)))*256+HEX2DEC(MID(J79,16,2)))*5/1023</f>
        <v>3.0058651026392962</v>
      </c>
      <c r="N79" s="7">
        <v>0</v>
      </c>
      <c r="O79" s="7">
        <v>5</v>
      </c>
      <c r="P79" s="6" t="s">
        <v>199</v>
      </c>
      <c r="Q79" s="6" t="s">
        <v>162</v>
      </c>
      <c r="S79">
        <v>1</v>
      </c>
    </row>
    <row r="80" spans="2:19" ht="17" x14ac:dyDescent="0.2">
      <c r="B80" s="32" t="s">
        <v>280</v>
      </c>
      <c r="C80" s="6" t="s">
        <v>281</v>
      </c>
      <c r="D80" s="31" t="s">
        <v>277</v>
      </c>
      <c r="E80" s="6">
        <v>2</v>
      </c>
      <c r="F80" s="6" t="s">
        <v>152</v>
      </c>
      <c r="G80" s="12" t="s">
        <v>10</v>
      </c>
      <c r="H80" s="6" t="s">
        <v>156</v>
      </c>
      <c r="I80" t="str">
        <f t="shared" si="0"/>
        <v>03 22 12 0C 00 00 00 00</v>
      </c>
      <c r="J80" t="s">
        <v>282</v>
      </c>
      <c r="K80" s="8" t="s">
        <v>283</v>
      </c>
      <c r="L80" s="22" t="s">
        <v>284</v>
      </c>
      <c r="M80" s="30">
        <f>+((HEX2DEC(MID(J80,19,2)))*256+HEX2DEC(MID(J80,22,2)))*5/1023</f>
        <v>3.0058651026392962</v>
      </c>
      <c r="N80" s="7">
        <v>0</v>
      </c>
      <c r="O80" s="7">
        <v>5</v>
      </c>
      <c r="P80" s="6" t="s">
        <v>199</v>
      </c>
      <c r="Q80" s="6" t="s">
        <v>162</v>
      </c>
      <c r="S80">
        <v>1</v>
      </c>
    </row>
    <row r="81" spans="2:19" ht="34" x14ac:dyDescent="0.2">
      <c r="B81" t="s">
        <v>285</v>
      </c>
      <c r="C81" s="6" t="s">
        <v>286</v>
      </c>
      <c r="D81" s="6" t="s">
        <v>287</v>
      </c>
      <c r="E81" s="6">
        <v>2</v>
      </c>
      <c r="F81" s="6" t="s">
        <v>152</v>
      </c>
      <c r="G81" s="12" t="s">
        <v>10</v>
      </c>
      <c r="H81" s="6" t="s">
        <v>156</v>
      </c>
      <c r="I81" t="str">
        <f t="shared" si="0"/>
        <v>03 22 12 0E 00 00 00 00</v>
      </c>
      <c r="J81" t="s">
        <v>288</v>
      </c>
      <c r="K81" s="8" t="s">
        <v>262</v>
      </c>
      <c r="L81" s="19" t="s">
        <v>289</v>
      </c>
      <c r="M81" s="30">
        <f>+((HEX2DEC(MID(J81,13,2)))*256+HEX2DEC(MID(J81,16,2)))*5/1023</f>
        <v>0.77712609970674484</v>
      </c>
      <c r="N81" s="7">
        <v>0</v>
      </c>
      <c r="O81">
        <v>6</v>
      </c>
      <c r="P81" s="6" t="s">
        <v>199</v>
      </c>
      <c r="Q81" s="6" t="s">
        <v>162</v>
      </c>
      <c r="S81">
        <v>1</v>
      </c>
    </row>
    <row r="82" spans="2:19" ht="34" x14ac:dyDescent="0.2">
      <c r="B82" t="s">
        <v>290</v>
      </c>
      <c r="C82" s="6" t="s">
        <v>291</v>
      </c>
      <c r="D82" s="6" t="s">
        <v>292</v>
      </c>
      <c r="E82" s="6">
        <v>2</v>
      </c>
      <c r="F82" s="6" t="s">
        <v>152</v>
      </c>
      <c r="G82" s="12" t="s">
        <v>10</v>
      </c>
      <c r="H82" s="6" t="s">
        <v>156</v>
      </c>
      <c r="I82" t="str">
        <f t="shared" si="0"/>
        <v>03 22 12 0F 00 00 00 00</v>
      </c>
      <c r="J82" t="s">
        <v>293</v>
      </c>
      <c r="K82" s="8" t="s">
        <v>262</v>
      </c>
      <c r="L82" s="19" t="s">
        <v>294</v>
      </c>
      <c r="M82" s="30">
        <f t="shared" ref="M82" si="2">+((HEX2DEC(MID(J82,13,2)))*256+HEX2DEC(MID(J82,16,2)))*0.004888</f>
        <v>0.474136</v>
      </c>
      <c r="N82" s="7">
        <v>0</v>
      </c>
      <c r="O82">
        <v>5</v>
      </c>
      <c r="P82" s="6" t="s">
        <v>199</v>
      </c>
      <c r="Q82" s="6" t="s">
        <v>162</v>
      </c>
      <c r="S82">
        <v>1</v>
      </c>
    </row>
    <row r="83" spans="2:19" s="9" customFormat="1" ht="17" x14ac:dyDescent="0.2">
      <c r="B83" s="9" t="s">
        <v>295</v>
      </c>
      <c r="C83" s="35" t="s">
        <v>296</v>
      </c>
      <c r="D83" s="35" t="s">
        <v>297</v>
      </c>
      <c r="E83" s="35">
        <v>1</v>
      </c>
      <c r="F83" s="35" t="s">
        <v>152</v>
      </c>
      <c r="G83" s="36" t="s">
        <v>10</v>
      </c>
      <c r="H83" s="35" t="s">
        <v>156</v>
      </c>
      <c r="I83" s="9" t="str">
        <f t="shared" si="0"/>
        <v>03 22 12 11 00 00 00 00</v>
      </c>
      <c r="J83" s="9" t="s">
        <v>298</v>
      </c>
      <c r="K83" s="37"/>
      <c r="L83" s="38" t="s">
        <v>299</v>
      </c>
      <c r="M83" s="39"/>
      <c r="N83" s="39">
        <v>0</v>
      </c>
      <c r="O83" s="9" t="s">
        <v>300</v>
      </c>
      <c r="P83" s="35"/>
      <c r="Q83" s="35" t="s">
        <v>162</v>
      </c>
      <c r="S83" s="9">
        <v>1</v>
      </c>
    </row>
    <row r="84" spans="2:19" s="43" customFormat="1" ht="17" x14ac:dyDescent="0.2">
      <c r="B84" s="43" t="s">
        <v>301</v>
      </c>
      <c r="C84" s="44" t="s">
        <v>302</v>
      </c>
      <c r="D84" s="44" t="s">
        <v>303</v>
      </c>
      <c r="E84" s="44">
        <v>2</v>
      </c>
      <c r="F84" s="44" t="s">
        <v>152</v>
      </c>
      <c r="G84" s="45" t="s">
        <v>10</v>
      </c>
      <c r="H84" s="44" t="s">
        <v>156</v>
      </c>
      <c r="I84" s="43" t="str">
        <f t="shared" si="0"/>
        <v>03 22 12 19 00 00 00 00</v>
      </c>
      <c r="J84" s="43" t="s">
        <v>304</v>
      </c>
      <c r="K84" s="8" t="s">
        <v>262</v>
      </c>
      <c r="L84" s="46" t="s">
        <v>305</v>
      </c>
      <c r="M84" s="30">
        <f>+((HEX2DEC(MID(J84,13,2)))*256+HEX2DEC(MID(J84,16,2)))*5/1023</f>
        <v>0.82600195503421314</v>
      </c>
      <c r="N84" s="47">
        <v>0</v>
      </c>
      <c r="O84" s="43">
        <v>5</v>
      </c>
      <c r="P84" s="44" t="s">
        <v>199</v>
      </c>
      <c r="Q84" s="44" t="s">
        <v>162</v>
      </c>
      <c r="S84" s="43">
        <v>1</v>
      </c>
    </row>
    <row r="85" spans="2:19" ht="34" x14ac:dyDescent="0.2">
      <c r="B85" t="s">
        <v>306</v>
      </c>
      <c r="C85" s="6" t="s">
        <v>307</v>
      </c>
      <c r="D85" s="6" t="s">
        <v>308</v>
      </c>
      <c r="E85" s="6">
        <v>2</v>
      </c>
      <c r="F85" s="6" t="s">
        <v>152</v>
      </c>
      <c r="G85" s="12" t="s">
        <v>10</v>
      </c>
      <c r="H85" s="6" t="s">
        <v>156</v>
      </c>
      <c r="I85" t="str">
        <f t="shared" si="0"/>
        <v>03 22 12 1C 00 00 00 00</v>
      </c>
      <c r="J85" t="s">
        <v>309</v>
      </c>
      <c r="K85" s="8" t="s">
        <v>310</v>
      </c>
      <c r="L85" s="19" t="s">
        <v>311</v>
      </c>
      <c r="M85" s="30">
        <f>+((BIN2DEC(10))*256+HEX2DEC(MID(J85,16,2)))*5/1023</f>
        <v>2.7614858260019552</v>
      </c>
      <c r="N85" s="7">
        <v>0</v>
      </c>
      <c r="O85">
        <v>6</v>
      </c>
      <c r="P85" s="6" t="s">
        <v>199</v>
      </c>
      <c r="Q85" s="6" t="s">
        <v>162</v>
      </c>
      <c r="S85">
        <v>1</v>
      </c>
    </row>
    <row r="86" spans="2:19" ht="34" x14ac:dyDescent="0.2">
      <c r="B86" t="s">
        <v>312</v>
      </c>
      <c r="C86" s="6" t="s">
        <v>313</v>
      </c>
      <c r="D86" s="6" t="s">
        <v>314</v>
      </c>
      <c r="E86" s="6">
        <v>2</v>
      </c>
      <c r="F86" s="6" t="s">
        <v>152</v>
      </c>
      <c r="G86" s="12" t="s">
        <v>10</v>
      </c>
      <c r="H86" s="6" t="s">
        <v>156</v>
      </c>
      <c r="I86" t="str">
        <f t="shared" si="0"/>
        <v>03 22 12 1D 00 00 00 00</v>
      </c>
      <c r="J86" t="s">
        <v>315</v>
      </c>
      <c r="K86" s="8" t="s">
        <v>262</v>
      </c>
      <c r="L86" s="19" t="s">
        <v>316</v>
      </c>
      <c r="M86" s="30">
        <f>+((HEX2DEC(MID(J86,13,2)))*256+HEX2DEC(MID(J86,16,2)))*5/1023</f>
        <v>1.5298142717497556</v>
      </c>
      <c r="N86" s="7">
        <v>0</v>
      </c>
      <c r="O86">
        <v>6</v>
      </c>
      <c r="P86" s="6" t="s">
        <v>199</v>
      </c>
      <c r="Q86" s="6" t="s">
        <v>162</v>
      </c>
      <c r="S86">
        <v>1</v>
      </c>
    </row>
    <row r="87" spans="2:19" s="9" customFormat="1" x14ac:dyDescent="0.2">
      <c r="B87" s="9" t="s">
        <v>317</v>
      </c>
      <c r="C87" s="35"/>
      <c r="D87" s="35" t="s">
        <v>318</v>
      </c>
      <c r="E87" s="35">
        <v>1</v>
      </c>
      <c r="F87" s="35" t="s">
        <v>152</v>
      </c>
      <c r="G87" s="36" t="s">
        <v>10</v>
      </c>
      <c r="H87" s="35" t="s">
        <v>156</v>
      </c>
      <c r="I87" s="9" t="str">
        <f t="shared" si="0"/>
        <v>03 22 12 28 00 00 00 00</v>
      </c>
      <c r="J87" s="9" t="s">
        <v>319</v>
      </c>
      <c r="K87" s="37"/>
      <c r="L87" s="38">
        <v>0</v>
      </c>
      <c r="M87" s="39"/>
      <c r="N87" s="39">
        <v>0</v>
      </c>
      <c r="O87" s="9" t="s">
        <v>320</v>
      </c>
      <c r="P87" s="35"/>
      <c r="Q87" s="35" t="s">
        <v>162</v>
      </c>
    </row>
    <row r="88" spans="2:19" ht="17" x14ac:dyDescent="0.2">
      <c r="B88" t="s">
        <v>321</v>
      </c>
      <c r="C88" s="6" t="s">
        <v>322</v>
      </c>
      <c r="D88" s="6" t="s">
        <v>323</v>
      </c>
      <c r="E88" s="6">
        <v>2</v>
      </c>
      <c r="F88" s="6" t="s">
        <v>152</v>
      </c>
      <c r="G88" s="12" t="s">
        <v>10</v>
      </c>
      <c r="H88" s="6" t="s">
        <v>156</v>
      </c>
      <c r="I88" t="str">
        <f t="shared" si="0"/>
        <v>03 22 12 29 00 00 00 00</v>
      </c>
      <c r="J88" t="s">
        <v>324</v>
      </c>
      <c r="K88" s="8" t="s">
        <v>262</v>
      </c>
      <c r="L88" s="19" t="s">
        <v>325</v>
      </c>
      <c r="M88" s="30">
        <f>+((HEX2DEC(MID(J88,13,2)))*256+HEX2DEC(MID(J88,16,2)))*5/1023</f>
        <v>1.0117302052785924</v>
      </c>
      <c r="N88" s="7">
        <v>0</v>
      </c>
      <c r="O88">
        <v>6</v>
      </c>
      <c r="P88" s="6" t="s">
        <v>199</v>
      </c>
      <c r="Q88" s="6" t="s">
        <v>162</v>
      </c>
      <c r="S88">
        <v>1</v>
      </c>
    </row>
    <row r="89" spans="2:19" s="9" customFormat="1" ht="17" x14ac:dyDescent="0.2">
      <c r="B89" s="9" t="s">
        <v>326</v>
      </c>
      <c r="C89" s="35" t="s">
        <v>327</v>
      </c>
      <c r="D89" s="35" t="s">
        <v>328</v>
      </c>
      <c r="E89" s="35">
        <v>2</v>
      </c>
      <c r="F89" s="35" t="s">
        <v>152</v>
      </c>
      <c r="G89" s="36" t="s">
        <v>10</v>
      </c>
      <c r="H89" s="35" t="s">
        <v>156</v>
      </c>
      <c r="I89" s="9" t="str">
        <f t="shared" si="0"/>
        <v>03 22 12 2C 00 00 00 00</v>
      </c>
      <c r="J89" s="9" t="s">
        <v>329</v>
      </c>
      <c r="K89" s="37"/>
      <c r="L89" s="38" t="s">
        <v>330</v>
      </c>
      <c r="M89" s="39">
        <f>+((HEX2DEC(MID(J89,13,2)))*256+HEX2DEC(MID(J89,16,2)))*1.27/255</f>
        <v>1.4941176470588236E-2</v>
      </c>
      <c r="N89" s="39">
        <v>0</v>
      </c>
      <c r="O89" s="9">
        <v>5</v>
      </c>
      <c r="P89" s="35" t="s">
        <v>199</v>
      </c>
      <c r="Q89" s="35" t="s">
        <v>162</v>
      </c>
      <c r="S89" s="9">
        <v>1</v>
      </c>
    </row>
    <row r="90" spans="2:19" ht="34" x14ac:dyDescent="0.2">
      <c r="B90" s="32" t="s">
        <v>331</v>
      </c>
      <c r="C90" s="6" t="s">
        <v>332</v>
      </c>
      <c r="D90" s="31" t="s">
        <v>333</v>
      </c>
      <c r="E90" s="6" t="s">
        <v>116</v>
      </c>
      <c r="F90" s="6" t="s">
        <v>152</v>
      </c>
      <c r="G90" s="12" t="s">
        <v>10</v>
      </c>
      <c r="H90" s="6" t="s">
        <v>156</v>
      </c>
      <c r="I90" t="str">
        <f t="shared" si="0"/>
        <v>03 22 12 2E 00 00 00 00</v>
      </c>
      <c r="J90" t="s">
        <v>334</v>
      </c>
      <c r="K90" s="8" t="s">
        <v>335</v>
      </c>
      <c r="L90" s="22" t="s">
        <v>336</v>
      </c>
      <c r="Q90" s="6" t="s">
        <v>162</v>
      </c>
      <c r="S90">
        <v>1</v>
      </c>
    </row>
    <row r="91" spans="2:19" s="9" customFormat="1" x14ac:dyDescent="0.2">
      <c r="B91" s="9" t="s">
        <v>337</v>
      </c>
      <c r="C91" s="35"/>
      <c r="D91" s="35" t="s">
        <v>333</v>
      </c>
      <c r="E91" s="35">
        <v>4</v>
      </c>
      <c r="F91" s="35" t="s">
        <v>152</v>
      </c>
      <c r="G91" s="36" t="s">
        <v>10</v>
      </c>
      <c r="H91" s="35" t="s">
        <v>156</v>
      </c>
      <c r="I91" s="9" t="str">
        <f t="shared" si="0"/>
        <v>03 22 12 2E 00 00 00 00</v>
      </c>
      <c r="J91" s="9" t="s">
        <v>334</v>
      </c>
      <c r="K91" s="37"/>
      <c r="L91" s="38">
        <v>0</v>
      </c>
      <c r="M91" s="39"/>
      <c r="N91" s="39">
        <v>0</v>
      </c>
      <c r="O91" s="9" t="s">
        <v>338</v>
      </c>
      <c r="P91" s="35"/>
      <c r="Q91" s="35" t="s">
        <v>162</v>
      </c>
    </row>
    <row r="92" spans="2:19" s="9" customFormat="1" ht="17" x14ac:dyDescent="0.2">
      <c r="B92" s="9" t="s">
        <v>339</v>
      </c>
      <c r="C92" s="35" t="s">
        <v>340</v>
      </c>
      <c r="D92" s="35" t="s">
        <v>341</v>
      </c>
      <c r="E92" s="35">
        <v>2</v>
      </c>
      <c r="F92" s="35" t="s">
        <v>152</v>
      </c>
      <c r="G92" s="36" t="s">
        <v>10</v>
      </c>
      <c r="H92" s="35" t="s">
        <v>156</v>
      </c>
      <c r="I92" s="9" t="str">
        <f t="shared" si="0"/>
        <v>03 22 12 2F 00 00 00 00</v>
      </c>
      <c r="J92" s="9" t="s">
        <v>342</v>
      </c>
      <c r="K92" s="37" t="s">
        <v>343</v>
      </c>
      <c r="L92" s="38" t="s">
        <v>344</v>
      </c>
      <c r="M92" s="39"/>
      <c r="N92" s="39">
        <v>0</v>
      </c>
      <c r="O92" s="9">
        <v>1</v>
      </c>
      <c r="P92" s="35"/>
      <c r="Q92" s="35" t="s">
        <v>162</v>
      </c>
      <c r="S92" s="9">
        <v>1</v>
      </c>
    </row>
    <row r="93" spans="2:19" s="9" customFormat="1" ht="17" x14ac:dyDescent="0.2">
      <c r="B93" s="9" t="s">
        <v>345</v>
      </c>
      <c r="C93" s="35" t="s">
        <v>346</v>
      </c>
      <c r="D93" s="35" t="s">
        <v>341</v>
      </c>
      <c r="E93" s="35">
        <v>2</v>
      </c>
      <c r="F93" s="35" t="s">
        <v>152</v>
      </c>
      <c r="G93" s="36" t="s">
        <v>10</v>
      </c>
      <c r="H93" s="35" t="s">
        <v>156</v>
      </c>
      <c r="I93" s="9" t="str">
        <f t="shared" si="0"/>
        <v>03 22 12 2F 00 00 00 00</v>
      </c>
      <c r="J93" s="9" t="s">
        <v>342</v>
      </c>
      <c r="K93" s="37" t="s">
        <v>343</v>
      </c>
      <c r="L93" s="38" t="s">
        <v>344</v>
      </c>
      <c r="M93" s="39"/>
      <c r="N93" s="39">
        <v>0</v>
      </c>
      <c r="O93" s="9">
        <v>1</v>
      </c>
      <c r="P93" s="35"/>
      <c r="Q93" s="35" t="s">
        <v>162</v>
      </c>
      <c r="S93" s="9">
        <v>1</v>
      </c>
    </row>
    <row r="94" spans="2:19" ht="17" x14ac:dyDescent="0.2">
      <c r="B94" s="32" t="s">
        <v>113</v>
      </c>
      <c r="C94" s="6" t="s">
        <v>347</v>
      </c>
      <c r="D94" s="31" t="s">
        <v>341</v>
      </c>
      <c r="E94" s="6" t="s">
        <v>116</v>
      </c>
      <c r="F94" s="6" t="s">
        <v>152</v>
      </c>
      <c r="G94" s="12" t="s">
        <v>10</v>
      </c>
      <c r="H94" s="6" t="s">
        <v>156</v>
      </c>
      <c r="I94" t="str">
        <f t="shared" si="0"/>
        <v>03 22 12 2F 00 00 00 00</v>
      </c>
      <c r="J94" t="s">
        <v>348</v>
      </c>
      <c r="K94" s="8" t="s">
        <v>349</v>
      </c>
      <c r="L94" s="22" t="s">
        <v>350</v>
      </c>
      <c r="Q94" s="6" t="s">
        <v>162</v>
      </c>
      <c r="S94">
        <v>1</v>
      </c>
    </row>
    <row r="95" spans="2:19" ht="17" x14ac:dyDescent="0.2">
      <c r="B95" t="s">
        <v>351</v>
      </c>
      <c r="C95" s="6" t="s">
        <v>352</v>
      </c>
      <c r="D95" s="6" t="s">
        <v>341</v>
      </c>
      <c r="E95" s="6" t="s">
        <v>116</v>
      </c>
      <c r="F95" s="6" t="s">
        <v>152</v>
      </c>
      <c r="G95" s="12" t="s">
        <v>10</v>
      </c>
      <c r="H95" s="6" t="s">
        <v>156</v>
      </c>
      <c r="I95" t="str">
        <f t="shared" si="0"/>
        <v>03 22 12 2F 00 00 00 00</v>
      </c>
      <c r="J95" t="s">
        <v>353</v>
      </c>
      <c r="K95" s="8" t="s">
        <v>354</v>
      </c>
      <c r="L95" s="19" t="s">
        <v>355</v>
      </c>
      <c r="N95" s="7">
        <v>0</v>
      </c>
      <c r="O95">
        <v>1</v>
      </c>
      <c r="Q95" s="6" t="s">
        <v>162</v>
      </c>
      <c r="S95">
        <v>1</v>
      </c>
    </row>
    <row r="96" spans="2:19" ht="34" x14ac:dyDescent="0.2">
      <c r="B96" t="s">
        <v>356</v>
      </c>
      <c r="C96" s="6" t="s">
        <v>357</v>
      </c>
      <c r="D96" s="6" t="s">
        <v>341</v>
      </c>
      <c r="E96" s="6" t="s">
        <v>116</v>
      </c>
      <c r="F96" s="6" t="s">
        <v>152</v>
      </c>
      <c r="G96" s="12" t="s">
        <v>10</v>
      </c>
      <c r="H96" s="6" t="s">
        <v>156</v>
      </c>
      <c r="I96" t="str">
        <f t="shared" si="0"/>
        <v>03 22 12 2F 00 00 00 00</v>
      </c>
      <c r="J96" t="s">
        <v>342</v>
      </c>
      <c r="K96" s="8" t="s">
        <v>358</v>
      </c>
      <c r="L96" s="19" t="s">
        <v>359</v>
      </c>
      <c r="M96" s="30"/>
      <c r="N96" s="7">
        <v>0</v>
      </c>
      <c r="O96" t="s">
        <v>360</v>
      </c>
      <c r="P96" s="6" t="s">
        <v>199</v>
      </c>
      <c r="Q96" s="6" t="s">
        <v>162</v>
      </c>
      <c r="S96">
        <v>1</v>
      </c>
    </row>
    <row r="97" spans="2:19" ht="17" x14ac:dyDescent="0.2">
      <c r="B97" t="s">
        <v>361</v>
      </c>
      <c r="C97" s="6" t="s">
        <v>362</v>
      </c>
      <c r="D97" s="6" t="s">
        <v>363</v>
      </c>
      <c r="E97" s="6" t="s">
        <v>116</v>
      </c>
      <c r="F97" s="6" t="s">
        <v>152</v>
      </c>
      <c r="G97" s="12" t="s">
        <v>10</v>
      </c>
      <c r="H97" s="6" t="s">
        <v>156</v>
      </c>
      <c r="I97" t="str">
        <f t="shared" si="0"/>
        <v>03 22 12 30 00 00 00 00</v>
      </c>
      <c r="J97" t="s">
        <v>364</v>
      </c>
      <c r="K97" s="8" t="s">
        <v>365</v>
      </c>
      <c r="L97" s="19" t="s">
        <v>366</v>
      </c>
      <c r="N97" s="7">
        <v>0</v>
      </c>
      <c r="O97">
        <v>1</v>
      </c>
      <c r="Q97" s="6" t="s">
        <v>162</v>
      </c>
      <c r="S97">
        <v>1</v>
      </c>
    </row>
    <row r="98" spans="2:19" ht="17" x14ac:dyDescent="0.2">
      <c r="B98" t="s">
        <v>367</v>
      </c>
      <c r="C98" s="6" t="s">
        <v>368</v>
      </c>
      <c r="D98" s="6" t="s">
        <v>363</v>
      </c>
      <c r="E98" s="6" t="s">
        <v>116</v>
      </c>
      <c r="F98" s="6" t="s">
        <v>152</v>
      </c>
      <c r="G98" s="12" t="s">
        <v>10</v>
      </c>
      <c r="H98" s="6" t="s">
        <v>156</v>
      </c>
      <c r="I98" t="str">
        <f t="shared" si="0"/>
        <v>03 22 12 30 00 00 00 00</v>
      </c>
      <c r="J98" t="s">
        <v>369</v>
      </c>
      <c r="K98" s="8" t="s">
        <v>335</v>
      </c>
      <c r="L98" s="19" t="s">
        <v>370</v>
      </c>
      <c r="N98" s="7">
        <v>0</v>
      </c>
      <c r="O98">
        <v>1</v>
      </c>
      <c r="Q98" s="6" t="s">
        <v>162</v>
      </c>
      <c r="S98">
        <v>1</v>
      </c>
    </row>
    <row r="99" spans="2:19" s="9" customFormat="1" ht="17" x14ac:dyDescent="0.2">
      <c r="B99" s="9" t="s">
        <v>371</v>
      </c>
      <c r="C99" s="35" t="s">
        <v>372</v>
      </c>
      <c r="D99" s="35" t="s">
        <v>363</v>
      </c>
      <c r="E99" s="35">
        <v>2</v>
      </c>
      <c r="F99" s="35" t="s">
        <v>152</v>
      </c>
      <c r="G99" s="36" t="s">
        <v>10</v>
      </c>
      <c r="H99" s="35" t="s">
        <v>156</v>
      </c>
      <c r="I99" s="9" t="str">
        <f t="shared" si="0"/>
        <v>03 22 12 30 00 00 00 00</v>
      </c>
      <c r="J99" s="9" t="s">
        <v>373</v>
      </c>
      <c r="K99" s="37"/>
      <c r="L99" s="38" t="s">
        <v>299</v>
      </c>
      <c r="M99" s="39"/>
      <c r="N99" s="39">
        <v>0</v>
      </c>
      <c r="O99" s="9" t="s">
        <v>374</v>
      </c>
      <c r="P99" s="35"/>
      <c r="Q99" s="35" t="s">
        <v>162</v>
      </c>
      <c r="S99" s="9">
        <v>1</v>
      </c>
    </row>
    <row r="100" spans="2:19" ht="51" x14ac:dyDescent="0.2">
      <c r="B100" t="s">
        <v>151</v>
      </c>
      <c r="C100" s="6" t="s">
        <v>375</v>
      </c>
      <c r="D100" s="6" t="s">
        <v>363</v>
      </c>
      <c r="E100" s="6" t="s">
        <v>116</v>
      </c>
      <c r="F100" s="6" t="s">
        <v>152</v>
      </c>
      <c r="G100" s="12" t="s">
        <v>10</v>
      </c>
      <c r="H100" s="6" t="s">
        <v>156</v>
      </c>
      <c r="I100" t="str">
        <f t="shared" si="0"/>
        <v>03 22 12 30 00 00 00 00</v>
      </c>
      <c r="J100" t="s">
        <v>369</v>
      </c>
      <c r="K100" s="8" t="s">
        <v>365</v>
      </c>
      <c r="L100" s="19" t="s">
        <v>376</v>
      </c>
      <c r="N100" s="7">
        <v>0</v>
      </c>
      <c r="O100">
        <v>1</v>
      </c>
      <c r="Q100" s="6" t="s">
        <v>162</v>
      </c>
      <c r="S100">
        <v>1</v>
      </c>
    </row>
    <row r="101" spans="2:19" ht="17" x14ac:dyDescent="0.2">
      <c r="B101" t="s">
        <v>377</v>
      </c>
      <c r="C101" s="6" t="s">
        <v>378</v>
      </c>
      <c r="D101" s="6" t="s">
        <v>379</v>
      </c>
      <c r="E101" s="6" t="s">
        <v>116</v>
      </c>
      <c r="F101" s="6" t="s">
        <v>152</v>
      </c>
      <c r="G101" s="12" t="s">
        <v>10</v>
      </c>
      <c r="H101" s="6" t="s">
        <v>156</v>
      </c>
      <c r="I101" t="str">
        <f t="shared" si="0"/>
        <v>03 22 12 31 00 00 00 00</v>
      </c>
      <c r="J101" t="s">
        <v>380</v>
      </c>
      <c r="K101" s="8" t="s">
        <v>381</v>
      </c>
      <c r="L101" s="19" t="s">
        <v>382</v>
      </c>
      <c r="N101" s="7">
        <v>0</v>
      </c>
      <c r="O101">
        <v>1</v>
      </c>
      <c r="Q101" s="6" t="s">
        <v>162</v>
      </c>
      <c r="S101">
        <v>1</v>
      </c>
    </row>
    <row r="102" spans="2:19" s="9" customFormat="1" ht="17" x14ac:dyDescent="0.2">
      <c r="B102" s="9" t="s">
        <v>383</v>
      </c>
      <c r="C102" s="35" t="s">
        <v>384</v>
      </c>
      <c r="D102" s="35" t="s">
        <v>379</v>
      </c>
      <c r="E102" s="35" t="s">
        <v>116</v>
      </c>
      <c r="F102" s="35" t="s">
        <v>152</v>
      </c>
      <c r="G102" s="36" t="s">
        <v>10</v>
      </c>
      <c r="H102" s="35" t="s">
        <v>156</v>
      </c>
      <c r="I102" s="9" t="str">
        <f t="shared" si="0"/>
        <v>03 22 12 31 00 00 00 00</v>
      </c>
      <c r="J102" s="9" t="s">
        <v>385</v>
      </c>
      <c r="K102" s="37" t="s">
        <v>386</v>
      </c>
      <c r="L102" s="38" t="s">
        <v>387</v>
      </c>
      <c r="M102" s="39"/>
      <c r="N102" s="39">
        <v>0</v>
      </c>
      <c r="O102" s="9">
        <v>1</v>
      </c>
      <c r="P102" s="35"/>
      <c r="Q102" s="35" t="s">
        <v>162</v>
      </c>
      <c r="S102" s="9">
        <v>1</v>
      </c>
    </row>
    <row r="103" spans="2:19" ht="34" x14ac:dyDescent="0.2">
      <c r="B103" t="s">
        <v>388</v>
      </c>
      <c r="C103" s="6" t="s">
        <v>389</v>
      </c>
      <c r="D103" s="6" t="s">
        <v>390</v>
      </c>
      <c r="E103" s="6" t="s">
        <v>116</v>
      </c>
      <c r="F103" s="6" t="s">
        <v>152</v>
      </c>
      <c r="G103" s="12" t="s">
        <v>10</v>
      </c>
      <c r="H103" s="6" t="s">
        <v>156</v>
      </c>
      <c r="I103" t="str">
        <f t="shared" si="0"/>
        <v>03 22 12 32 00 00 00 00</v>
      </c>
      <c r="J103" t="s">
        <v>391</v>
      </c>
      <c r="K103" s="8" t="s">
        <v>392</v>
      </c>
      <c r="L103" s="19" t="s">
        <v>393</v>
      </c>
      <c r="N103" s="7">
        <v>0</v>
      </c>
      <c r="O103">
        <v>1</v>
      </c>
      <c r="Q103" s="6" t="s">
        <v>162</v>
      </c>
      <c r="S103">
        <v>1</v>
      </c>
    </row>
    <row r="104" spans="2:19" ht="17" x14ac:dyDescent="0.2">
      <c r="B104" t="s">
        <v>394</v>
      </c>
      <c r="C104" s="6" t="s">
        <v>395</v>
      </c>
      <c r="D104" s="6" t="s">
        <v>390</v>
      </c>
      <c r="E104" s="6" t="s">
        <v>116</v>
      </c>
      <c r="F104" s="6" t="s">
        <v>152</v>
      </c>
      <c r="G104" s="12" t="s">
        <v>10</v>
      </c>
      <c r="H104" s="6" t="s">
        <v>156</v>
      </c>
      <c r="I104" t="str">
        <f t="shared" si="0"/>
        <v>03 22 12 32 00 00 00 00</v>
      </c>
      <c r="J104" t="s">
        <v>396</v>
      </c>
      <c r="K104" s="8" t="s">
        <v>397</v>
      </c>
      <c r="L104" s="19" t="s">
        <v>398</v>
      </c>
      <c r="N104" s="7">
        <v>0</v>
      </c>
      <c r="O104" t="s">
        <v>338</v>
      </c>
      <c r="Q104" s="6" t="s">
        <v>162</v>
      </c>
      <c r="S104">
        <v>1</v>
      </c>
    </row>
    <row r="105" spans="2:19" ht="34" x14ac:dyDescent="0.2">
      <c r="B105" t="s">
        <v>399</v>
      </c>
      <c r="C105" s="6" t="s">
        <v>400</v>
      </c>
      <c r="D105" s="6" t="s">
        <v>390</v>
      </c>
      <c r="E105" s="6" t="s">
        <v>116</v>
      </c>
      <c r="F105" s="6" t="s">
        <v>152</v>
      </c>
      <c r="G105" s="12" t="s">
        <v>10</v>
      </c>
      <c r="H105" s="6" t="s">
        <v>156</v>
      </c>
      <c r="I105" t="str">
        <f>+_xlfn.CONCAT("03 22 ",D105," 00 00 00 00")</f>
        <v>03 22 12 32 00 00 00 00</v>
      </c>
      <c r="J105" t="s">
        <v>396</v>
      </c>
      <c r="K105" s="8" t="s">
        <v>401</v>
      </c>
      <c r="L105" s="19" t="s">
        <v>402</v>
      </c>
      <c r="N105" s="7">
        <v>0</v>
      </c>
      <c r="O105" t="s">
        <v>338</v>
      </c>
      <c r="Q105" s="6" t="s">
        <v>162</v>
      </c>
      <c r="S105">
        <v>1</v>
      </c>
    </row>
    <row r="106" spans="2:19" ht="16" customHeight="1" x14ac:dyDescent="0.2">
      <c r="B106" s="32" t="s">
        <v>403</v>
      </c>
      <c r="C106" s="6" t="s">
        <v>404</v>
      </c>
      <c r="D106" s="31" t="s">
        <v>405</v>
      </c>
      <c r="E106" s="6" t="s">
        <v>116</v>
      </c>
      <c r="F106" s="6" t="s">
        <v>152</v>
      </c>
      <c r="G106" s="12" t="s">
        <v>10</v>
      </c>
      <c r="H106" s="6" t="s">
        <v>156</v>
      </c>
      <c r="I106" t="str">
        <f>+_xlfn.CONCAT("03 22 ",D106," 00 00 00 00")</f>
        <v>03 22 12 34 00 00 00 00</v>
      </c>
      <c r="J106" t="s">
        <v>406</v>
      </c>
      <c r="K106" s="8" t="s">
        <v>407</v>
      </c>
      <c r="L106" s="22" t="s">
        <v>408</v>
      </c>
      <c r="Q106" s="6" t="s">
        <v>162</v>
      </c>
    </row>
    <row r="107" spans="2:19" s="9" customFormat="1" ht="17" x14ac:dyDescent="0.2">
      <c r="B107" s="9" t="s">
        <v>409</v>
      </c>
      <c r="C107" s="35" t="s">
        <v>410</v>
      </c>
      <c r="D107" s="35" t="s">
        <v>405</v>
      </c>
      <c r="E107" s="35" t="s">
        <v>116</v>
      </c>
      <c r="F107" s="35" t="s">
        <v>152</v>
      </c>
      <c r="G107" s="36" t="s">
        <v>10</v>
      </c>
      <c r="H107" s="35" t="s">
        <v>156</v>
      </c>
      <c r="I107" s="9" t="str">
        <f t="shared" si="0"/>
        <v>03 22 12 34 00 00 00 00</v>
      </c>
      <c r="J107" s="9" t="s">
        <v>411</v>
      </c>
      <c r="K107" s="37"/>
      <c r="L107" s="38" t="s">
        <v>412</v>
      </c>
      <c r="M107" s="39"/>
      <c r="N107" s="39">
        <v>0</v>
      </c>
      <c r="O107" s="9" t="s">
        <v>413</v>
      </c>
      <c r="P107" s="35"/>
      <c r="Q107" s="35" t="s">
        <v>162</v>
      </c>
      <c r="S107" s="9">
        <v>1</v>
      </c>
    </row>
    <row r="108" spans="2:19" s="9" customFormat="1" ht="17" x14ac:dyDescent="0.2">
      <c r="B108" s="9" t="s">
        <v>414</v>
      </c>
      <c r="C108" s="35" t="s">
        <v>415</v>
      </c>
      <c r="D108" s="35" t="s">
        <v>405</v>
      </c>
      <c r="E108" s="35" t="s">
        <v>116</v>
      </c>
      <c r="F108" s="35" t="s">
        <v>152</v>
      </c>
      <c r="G108" s="36" t="s">
        <v>10</v>
      </c>
      <c r="H108" s="35" t="s">
        <v>156</v>
      </c>
      <c r="I108" s="9" t="str">
        <f t="shared" si="0"/>
        <v>03 22 12 34 00 00 00 00</v>
      </c>
      <c r="J108" s="9" t="s">
        <v>416</v>
      </c>
      <c r="K108" s="37" t="s">
        <v>417</v>
      </c>
      <c r="L108" s="38" t="s">
        <v>418</v>
      </c>
      <c r="M108" s="39"/>
      <c r="N108" s="39">
        <v>0</v>
      </c>
      <c r="O108" s="9">
        <v>1</v>
      </c>
      <c r="P108" s="35"/>
      <c r="Q108" s="35" t="s">
        <v>162</v>
      </c>
      <c r="S108" s="9">
        <v>1</v>
      </c>
    </row>
    <row r="109" spans="2:19" s="9" customFormat="1" ht="34" x14ac:dyDescent="0.2">
      <c r="B109" s="9" t="s">
        <v>419</v>
      </c>
      <c r="C109" s="35" t="s">
        <v>420</v>
      </c>
      <c r="D109" s="35" t="s">
        <v>405</v>
      </c>
      <c r="E109" s="35" t="s">
        <v>116</v>
      </c>
      <c r="F109" s="35" t="s">
        <v>152</v>
      </c>
      <c r="G109" s="36" t="s">
        <v>10</v>
      </c>
      <c r="H109" s="35" t="s">
        <v>156</v>
      </c>
      <c r="I109" s="9" t="str">
        <f t="shared" si="0"/>
        <v>03 22 12 34 00 00 00 00</v>
      </c>
      <c r="J109" s="9" t="s">
        <v>416</v>
      </c>
      <c r="K109" s="37"/>
      <c r="L109" s="38" t="s">
        <v>421</v>
      </c>
      <c r="M109" s="39"/>
      <c r="N109" s="39">
        <v>0</v>
      </c>
      <c r="O109" s="9" t="s">
        <v>422</v>
      </c>
      <c r="P109" s="35"/>
      <c r="Q109" s="35" t="s">
        <v>162</v>
      </c>
      <c r="S109" s="9">
        <v>1</v>
      </c>
    </row>
    <row r="110" spans="2:19" ht="16" customHeight="1" x14ac:dyDescent="0.2">
      <c r="B110" s="32" t="s">
        <v>423</v>
      </c>
      <c r="C110" s="6" t="s">
        <v>424</v>
      </c>
      <c r="D110" s="31" t="s">
        <v>425</v>
      </c>
      <c r="E110" s="6" t="s">
        <v>116</v>
      </c>
      <c r="F110" s="6" t="s">
        <v>152</v>
      </c>
      <c r="G110" s="12" t="s">
        <v>10</v>
      </c>
      <c r="H110" s="6" t="s">
        <v>156</v>
      </c>
      <c r="I110" t="str">
        <f>+_xlfn.CONCAT("03 22 ",D110," 00 00 00 00")</f>
        <v>03 22 12 35 00 00 00 00</v>
      </c>
      <c r="J110" t="s">
        <v>426</v>
      </c>
      <c r="K110" s="8" t="s">
        <v>392</v>
      </c>
      <c r="L110" s="22" t="s">
        <v>427</v>
      </c>
      <c r="Q110" s="6" t="s">
        <v>162</v>
      </c>
      <c r="S110">
        <v>1</v>
      </c>
    </row>
    <row r="111" spans="2:19" ht="16" customHeight="1" x14ac:dyDescent="0.2">
      <c r="B111" s="32" t="s">
        <v>428</v>
      </c>
      <c r="C111" s="6" t="s">
        <v>429</v>
      </c>
      <c r="D111" s="31" t="s">
        <v>425</v>
      </c>
      <c r="E111" s="6" t="s">
        <v>116</v>
      </c>
      <c r="F111" s="6" t="s">
        <v>152</v>
      </c>
      <c r="G111" s="12" t="s">
        <v>10</v>
      </c>
      <c r="H111" s="6" t="s">
        <v>156</v>
      </c>
      <c r="I111" t="str">
        <f>+_xlfn.CONCAT("03 22 ",D111," 00 00 00 00")</f>
        <v>03 22 12 35 00 00 00 00</v>
      </c>
      <c r="J111" t="s">
        <v>430</v>
      </c>
      <c r="K111" s="8" t="s">
        <v>365</v>
      </c>
      <c r="L111" s="22" t="s">
        <v>431</v>
      </c>
      <c r="Q111" s="6" t="s">
        <v>162</v>
      </c>
      <c r="S111">
        <v>1</v>
      </c>
    </row>
    <row r="112" spans="2:19" ht="17" x14ac:dyDescent="0.2">
      <c r="B112" s="32" t="s">
        <v>432</v>
      </c>
      <c r="C112" s="6" t="s">
        <v>433</v>
      </c>
      <c r="D112" s="31" t="s">
        <v>425</v>
      </c>
      <c r="E112" s="6" t="s">
        <v>116</v>
      </c>
      <c r="F112" s="6" t="s">
        <v>152</v>
      </c>
      <c r="G112" s="12" t="s">
        <v>10</v>
      </c>
      <c r="H112" s="6" t="s">
        <v>156</v>
      </c>
      <c r="I112" t="str">
        <f>+_xlfn.CONCAT("03 22 ",D112," 00 00 00 00")</f>
        <v>03 22 12 35 00 00 00 00</v>
      </c>
      <c r="J112" t="s">
        <v>434</v>
      </c>
      <c r="K112" s="8" t="s">
        <v>354</v>
      </c>
      <c r="L112" s="22" t="s">
        <v>435</v>
      </c>
      <c r="M112" s="30"/>
      <c r="Q112" s="6" t="s">
        <v>162</v>
      </c>
      <c r="S112">
        <v>1</v>
      </c>
    </row>
    <row r="113" spans="2:19" ht="17" x14ac:dyDescent="0.2">
      <c r="B113" s="32" t="s">
        <v>436</v>
      </c>
      <c r="C113" s="6" t="s">
        <v>437</v>
      </c>
      <c r="D113" s="31" t="s">
        <v>425</v>
      </c>
      <c r="E113" s="6" t="s">
        <v>116</v>
      </c>
      <c r="F113" s="6" t="s">
        <v>152</v>
      </c>
      <c r="G113" s="12" t="s">
        <v>10</v>
      </c>
      <c r="H113" s="6" t="s">
        <v>156</v>
      </c>
      <c r="I113" t="str">
        <f t="shared" ref="I113" si="3">+_xlfn.CONCAT("03 22 ",D113," 00 00 00 00")</f>
        <v>03 22 12 35 00 00 00 00</v>
      </c>
      <c r="J113" t="s">
        <v>438</v>
      </c>
      <c r="K113" s="8" t="s">
        <v>349</v>
      </c>
      <c r="L113" s="22" t="s">
        <v>439</v>
      </c>
      <c r="N113" s="7">
        <v>0</v>
      </c>
      <c r="O113" s="7">
        <v>1</v>
      </c>
      <c r="Q113" s="6" t="s">
        <v>162</v>
      </c>
      <c r="S113">
        <v>1</v>
      </c>
    </row>
    <row r="114" spans="2:19" ht="16" customHeight="1" x14ac:dyDescent="0.2">
      <c r="B114" s="32" t="s">
        <v>440</v>
      </c>
      <c r="C114" s="6" t="s">
        <v>441</v>
      </c>
      <c r="D114" s="31" t="s">
        <v>442</v>
      </c>
      <c r="E114" s="6" t="s">
        <v>116</v>
      </c>
      <c r="F114" s="6" t="s">
        <v>152</v>
      </c>
      <c r="G114" s="12" t="s">
        <v>10</v>
      </c>
      <c r="H114" s="6" t="s">
        <v>156</v>
      </c>
      <c r="I114" t="str">
        <f>+_xlfn.CONCAT("03 22 ",D114," 00 00 00 00")</f>
        <v>03 22 12 36 00 00 00 00</v>
      </c>
      <c r="J114" t="s">
        <v>443</v>
      </c>
      <c r="K114" s="8" t="s">
        <v>401</v>
      </c>
      <c r="L114" s="22" t="s">
        <v>444</v>
      </c>
      <c r="Q114" s="6" t="s">
        <v>162</v>
      </c>
      <c r="S114">
        <v>1</v>
      </c>
    </row>
    <row r="115" spans="2:19" ht="17" x14ac:dyDescent="0.2">
      <c r="B115" s="32" t="s">
        <v>445</v>
      </c>
      <c r="C115" s="6" t="s">
        <v>446</v>
      </c>
      <c r="D115" s="31" t="s">
        <v>442</v>
      </c>
      <c r="E115" s="6" t="s">
        <v>116</v>
      </c>
      <c r="F115" s="6" t="s">
        <v>152</v>
      </c>
      <c r="G115" s="12" t="s">
        <v>10</v>
      </c>
      <c r="H115" s="6" t="s">
        <v>156</v>
      </c>
      <c r="I115" t="str">
        <f>+_xlfn.CONCAT("03 22 ",D115," 00 00 00 00")</f>
        <v>03 22 12 36 00 00 00 00</v>
      </c>
      <c r="J115" t="s">
        <v>447</v>
      </c>
      <c r="K115" s="8" t="s">
        <v>349</v>
      </c>
      <c r="L115" s="22" t="s">
        <v>448</v>
      </c>
      <c r="Q115" s="6" t="s">
        <v>162</v>
      </c>
      <c r="S115">
        <v>1</v>
      </c>
    </row>
    <row r="116" spans="2:19" ht="16" customHeight="1" x14ac:dyDescent="0.2">
      <c r="B116" s="32" t="s">
        <v>449</v>
      </c>
      <c r="C116" s="6" t="s">
        <v>450</v>
      </c>
      <c r="D116" s="31" t="s">
        <v>442</v>
      </c>
      <c r="E116" s="6" t="s">
        <v>116</v>
      </c>
      <c r="F116" s="6" t="s">
        <v>152</v>
      </c>
      <c r="G116" s="12" t="s">
        <v>10</v>
      </c>
      <c r="H116" s="6" t="s">
        <v>156</v>
      </c>
      <c r="I116" t="str">
        <f>+_xlfn.CONCAT("03 22 ",D116," 00 00 00 00")</f>
        <v>03 22 12 36 00 00 00 00</v>
      </c>
      <c r="J116" t="s">
        <v>447</v>
      </c>
      <c r="K116" s="8" t="s">
        <v>381</v>
      </c>
      <c r="L116" s="22" t="s">
        <v>451</v>
      </c>
      <c r="Q116" s="6" t="s">
        <v>162</v>
      </c>
      <c r="S116">
        <v>1</v>
      </c>
    </row>
    <row r="117" spans="2:19" s="9" customFormat="1" x14ac:dyDescent="0.2">
      <c r="B117" s="9" t="s">
        <v>452</v>
      </c>
      <c r="C117" s="35" t="s">
        <v>453</v>
      </c>
      <c r="D117" s="35" t="s">
        <v>442</v>
      </c>
      <c r="E117" s="35">
        <v>2</v>
      </c>
      <c r="F117" s="35" t="s">
        <v>152</v>
      </c>
      <c r="G117" s="36" t="s">
        <v>10</v>
      </c>
      <c r="H117" s="35" t="s">
        <v>156</v>
      </c>
      <c r="I117" s="9" t="str">
        <f t="shared" si="0"/>
        <v>03 22 12 36 00 00 00 00</v>
      </c>
      <c r="J117" s="9" t="s">
        <v>454</v>
      </c>
      <c r="K117" s="37"/>
      <c r="L117" s="38">
        <v>0</v>
      </c>
      <c r="M117" s="39"/>
      <c r="N117" s="39">
        <v>0</v>
      </c>
      <c r="O117" s="9">
        <v>1</v>
      </c>
      <c r="P117" s="35"/>
      <c r="Q117" s="35" t="s">
        <v>162</v>
      </c>
      <c r="S117" s="9">
        <v>1</v>
      </c>
    </row>
    <row r="118" spans="2:19" s="9" customFormat="1" x14ac:dyDescent="0.2">
      <c r="B118" s="9" t="s">
        <v>455</v>
      </c>
      <c r="C118" s="35"/>
      <c r="D118" s="35" t="s">
        <v>442</v>
      </c>
      <c r="E118" s="35">
        <v>2</v>
      </c>
      <c r="F118" s="35" t="s">
        <v>152</v>
      </c>
      <c r="G118" s="36" t="s">
        <v>10</v>
      </c>
      <c r="H118" s="35" t="s">
        <v>156</v>
      </c>
      <c r="I118" s="9" t="str">
        <f t="shared" si="0"/>
        <v>03 22 12 36 00 00 00 00</v>
      </c>
      <c r="J118" s="9" t="s">
        <v>454</v>
      </c>
      <c r="K118" s="37"/>
      <c r="L118" s="38">
        <v>0</v>
      </c>
      <c r="M118" s="39"/>
      <c r="N118" s="39">
        <v>0</v>
      </c>
      <c r="O118" s="9">
        <v>1</v>
      </c>
      <c r="P118" s="35"/>
      <c r="Q118" s="35" t="s">
        <v>162</v>
      </c>
    </row>
    <row r="119" spans="2:19" ht="17" x14ac:dyDescent="0.2">
      <c r="B119" s="32" t="s">
        <v>456</v>
      </c>
      <c r="C119" s="6" t="s">
        <v>457</v>
      </c>
      <c r="D119" s="31" t="s">
        <v>458</v>
      </c>
      <c r="E119" s="6" t="s">
        <v>116</v>
      </c>
      <c r="F119" s="6" t="s">
        <v>152</v>
      </c>
      <c r="G119" s="12" t="s">
        <v>10</v>
      </c>
      <c r="H119" s="6" t="s">
        <v>156</v>
      </c>
      <c r="I119" t="str">
        <f t="shared" si="0"/>
        <v>03 22 12 38 00 00 00 00</v>
      </c>
      <c r="J119" t="s">
        <v>459</v>
      </c>
      <c r="K119" s="8" t="s">
        <v>358</v>
      </c>
      <c r="L119" s="22" t="s">
        <v>460</v>
      </c>
      <c r="Q119" s="6" t="s">
        <v>162</v>
      </c>
      <c r="S119">
        <v>1</v>
      </c>
    </row>
    <row r="120" spans="2:19" ht="17" x14ac:dyDescent="0.2">
      <c r="B120" t="s">
        <v>461</v>
      </c>
      <c r="C120" s="6" t="s">
        <v>462</v>
      </c>
      <c r="D120" s="6" t="s">
        <v>458</v>
      </c>
      <c r="E120" s="6" t="s">
        <v>116</v>
      </c>
      <c r="F120" s="6" t="s">
        <v>152</v>
      </c>
      <c r="G120" s="12" t="s">
        <v>10</v>
      </c>
      <c r="H120" s="6" t="s">
        <v>156</v>
      </c>
      <c r="I120" t="str">
        <f t="shared" si="0"/>
        <v>03 22 12 38 00 00 00 00</v>
      </c>
      <c r="J120" t="s">
        <v>459</v>
      </c>
      <c r="K120" s="8" t="s">
        <v>335</v>
      </c>
      <c r="L120" s="19" t="s">
        <v>463</v>
      </c>
      <c r="N120" s="7">
        <v>0</v>
      </c>
      <c r="O120" t="s">
        <v>338</v>
      </c>
      <c r="Q120" s="6" t="s">
        <v>162</v>
      </c>
      <c r="S120">
        <v>1</v>
      </c>
    </row>
    <row r="121" spans="2:19" s="9" customFormat="1" x14ac:dyDescent="0.2">
      <c r="B121" s="9" t="s">
        <v>464</v>
      </c>
      <c r="C121" s="35"/>
      <c r="D121" s="35" t="s">
        <v>458</v>
      </c>
      <c r="E121" s="35">
        <v>4</v>
      </c>
      <c r="F121" s="35" t="s">
        <v>152</v>
      </c>
      <c r="G121" s="36" t="s">
        <v>10</v>
      </c>
      <c r="H121" s="35" t="s">
        <v>156</v>
      </c>
      <c r="I121" s="9" t="str">
        <f t="shared" si="0"/>
        <v>03 22 12 38 00 00 00 00</v>
      </c>
      <c r="J121" s="9" t="s">
        <v>465</v>
      </c>
      <c r="K121" s="37"/>
      <c r="L121" s="38">
        <v>1</v>
      </c>
      <c r="M121" s="39"/>
      <c r="N121" s="39">
        <v>0</v>
      </c>
      <c r="O121" s="9" t="s">
        <v>338</v>
      </c>
      <c r="P121" s="35"/>
      <c r="Q121" s="35" t="s">
        <v>162</v>
      </c>
    </row>
    <row r="122" spans="2:19" ht="17" x14ac:dyDescent="0.2">
      <c r="B122" t="s">
        <v>466</v>
      </c>
      <c r="C122" s="6" t="s">
        <v>467</v>
      </c>
      <c r="D122" s="6" t="s">
        <v>468</v>
      </c>
      <c r="E122" s="6">
        <v>2</v>
      </c>
      <c r="F122" s="6" t="s">
        <v>152</v>
      </c>
      <c r="G122" s="12" t="s">
        <v>10</v>
      </c>
      <c r="H122" s="6" t="s">
        <v>156</v>
      </c>
      <c r="I122" t="str">
        <f t="shared" si="0"/>
        <v>03 22 12 39 00 00 00 00</v>
      </c>
      <c r="J122" t="s">
        <v>469</v>
      </c>
      <c r="K122" s="8" t="s">
        <v>381</v>
      </c>
      <c r="L122" s="19" t="s">
        <v>470</v>
      </c>
      <c r="N122" s="7">
        <v>0</v>
      </c>
      <c r="O122">
        <v>1</v>
      </c>
      <c r="Q122" s="6" t="s">
        <v>162</v>
      </c>
      <c r="S122">
        <v>1</v>
      </c>
    </row>
    <row r="123" spans="2:19" ht="17" x14ac:dyDescent="0.2">
      <c r="B123" s="32" t="s">
        <v>471</v>
      </c>
      <c r="C123" s="6" t="s">
        <v>472</v>
      </c>
      <c r="D123" s="31" t="s">
        <v>468</v>
      </c>
      <c r="E123" s="6" t="s">
        <v>116</v>
      </c>
      <c r="F123" s="6" t="s">
        <v>152</v>
      </c>
      <c r="G123" s="12" t="s">
        <v>10</v>
      </c>
      <c r="H123" s="6" t="s">
        <v>156</v>
      </c>
      <c r="I123" t="str">
        <f>+_xlfn.CONCAT("03 22 ",D123," 00 00 00 00")</f>
        <v>03 22 12 39 00 00 00 00</v>
      </c>
      <c r="J123" t="s">
        <v>469</v>
      </c>
      <c r="K123" s="8" t="s">
        <v>349</v>
      </c>
      <c r="L123" s="22" t="s">
        <v>473</v>
      </c>
      <c r="Q123" s="6" t="s">
        <v>162</v>
      </c>
      <c r="S123">
        <v>1</v>
      </c>
    </row>
    <row r="124" spans="2:19" s="9" customFormat="1" ht="51" x14ac:dyDescent="0.2">
      <c r="B124" s="9" t="s">
        <v>474</v>
      </c>
      <c r="D124" s="35" t="s">
        <v>475</v>
      </c>
      <c r="E124" s="35">
        <v>2</v>
      </c>
      <c r="F124" s="35" t="s">
        <v>152</v>
      </c>
      <c r="G124" s="36" t="s">
        <v>10</v>
      </c>
      <c r="H124" s="35" t="s">
        <v>156</v>
      </c>
      <c r="I124" s="9" t="str">
        <f t="shared" ref="I124:I157" si="4">+_xlfn.CONCAT("03 22 ",D124," 00 00 00 00")</f>
        <v>03 22 12 3B 00 00 00 00</v>
      </c>
      <c r="J124" s="9" t="s">
        <v>476</v>
      </c>
      <c r="K124" s="37"/>
      <c r="L124" s="38" t="s">
        <v>477</v>
      </c>
      <c r="M124" s="48">
        <f>+((HEX2DEC(MID(J124,16,2)))*5/255)</f>
        <v>4.666666666666667</v>
      </c>
      <c r="N124" s="39">
        <v>0</v>
      </c>
      <c r="O124" s="9">
        <v>6</v>
      </c>
      <c r="P124" s="35" t="s">
        <v>199</v>
      </c>
      <c r="Q124" s="35" t="s">
        <v>162</v>
      </c>
    </row>
    <row r="125" spans="2:19" ht="17" x14ac:dyDescent="0.2">
      <c r="B125" t="s">
        <v>478</v>
      </c>
      <c r="C125" s="6" t="s">
        <v>479</v>
      </c>
      <c r="D125" s="6" t="s">
        <v>480</v>
      </c>
      <c r="E125" s="6">
        <v>2</v>
      </c>
      <c r="F125" s="6" t="s">
        <v>152</v>
      </c>
      <c r="G125" s="12" t="s">
        <v>10</v>
      </c>
      <c r="H125" s="6" t="s">
        <v>156</v>
      </c>
      <c r="I125" t="str">
        <f t="shared" si="4"/>
        <v>03 22 12 3D 00 00 00 00</v>
      </c>
      <c r="J125" t="s">
        <v>481</v>
      </c>
      <c r="K125" s="8" t="s">
        <v>262</v>
      </c>
      <c r="L125" s="19" t="s">
        <v>482</v>
      </c>
      <c r="M125" s="30">
        <f>+((HEX2DEC(MID(J125,13,2)))*256+HEX2DEC(MID(J125,16,2)))*5/1023</f>
        <v>3.2355816226783967</v>
      </c>
      <c r="N125" s="7">
        <v>0</v>
      </c>
      <c r="O125">
        <v>6</v>
      </c>
      <c r="P125" s="6" t="s">
        <v>199</v>
      </c>
      <c r="Q125" s="6" t="s">
        <v>162</v>
      </c>
      <c r="S125">
        <v>1</v>
      </c>
    </row>
    <row r="126" spans="2:19" ht="17" x14ac:dyDescent="0.2">
      <c r="B126" s="32" t="s">
        <v>483</v>
      </c>
      <c r="C126" s="6" t="s">
        <v>484</v>
      </c>
      <c r="D126" s="6" t="s">
        <v>485</v>
      </c>
      <c r="E126" s="6">
        <v>2</v>
      </c>
      <c r="F126" s="6" t="s">
        <v>152</v>
      </c>
      <c r="G126" s="12" t="s">
        <v>10</v>
      </c>
      <c r="H126" s="6" t="s">
        <v>156</v>
      </c>
      <c r="I126" t="str">
        <f t="shared" si="4"/>
        <v>03 22 12 3E 00 00 00 00</v>
      </c>
      <c r="J126" t="s">
        <v>486</v>
      </c>
      <c r="K126" s="8" t="s">
        <v>487</v>
      </c>
      <c r="L126" s="19" t="s">
        <v>488</v>
      </c>
      <c r="M126" s="30">
        <f>+((HEX2DEC(MID(J126,13,2)))*256+HEX2DEC(MID(J126,16,2)))</f>
        <v>2</v>
      </c>
      <c r="N126" s="7">
        <v>0</v>
      </c>
      <c r="O126" s="49">
        <v>130000</v>
      </c>
      <c r="P126" s="6" t="s">
        <v>238</v>
      </c>
      <c r="Q126" s="6" t="s">
        <v>162</v>
      </c>
      <c r="S126">
        <v>1</v>
      </c>
    </row>
    <row r="127" spans="2:19" ht="17" x14ac:dyDescent="0.2">
      <c r="B127" s="32" t="s">
        <v>489</v>
      </c>
      <c r="C127" s="6" t="s">
        <v>490</v>
      </c>
      <c r="D127" s="6" t="s">
        <v>491</v>
      </c>
      <c r="E127" s="6">
        <v>2</v>
      </c>
      <c r="F127" s="6" t="s">
        <v>152</v>
      </c>
      <c r="G127" s="12" t="s">
        <v>10</v>
      </c>
      <c r="H127" s="6" t="s">
        <v>156</v>
      </c>
      <c r="I127" t="str">
        <f t="shared" si="4"/>
        <v>03 22 12 3F 00 00 00 00</v>
      </c>
      <c r="J127" t="s">
        <v>492</v>
      </c>
      <c r="K127" s="8" t="s">
        <v>262</v>
      </c>
      <c r="L127" s="19" t="s">
        <v>493</v>
      </c>
      <c r="M127" s="30">
        <f>+((HEX2DEC(MID(J127,13,2)))*256+HEX2DEC(MID(J127,16,2)))*5/1023</f>
        <v>3.1231671554252198</v>
      </c>
      <c r="N127" s="7">
        <v>0</v>
      </c>
      <c r="O127">
        <v>6</v>
      </c>
      <c r="P127" s="6" t="s">
        <v>199</v>
      </c>
      <c r="Q127" s="6" t="s">
        <v>162</v>
      </c>
      <c r="S127">
        <v>1</v>
      </c>
    </row>
    <row r="128" spans="2:19" ht="17" x14ac:dyDescent="0.2">
      <c r="B128" s="32" t="s">
        <v>494</v>
      </c>
      <c r="C128" s="6" t="s">
        <v>495</v>
      </c>
      <c r="D128" s="6" t="s">
        <v>496</v>
      </c>
      <c r="E128" s="6">
        <v>2</v>
      </c>
      <c r="F128" s="6" t="s">
        <v>152</v>
      </c>
      <c r="G128" s="12" t="s">
        <v>10</v>
      </c>
      <c r="H128" s="6" t="s">
        <v>156</v>
      </c>
      <c r="I128" t="str">
        <f t="shared" si="4"/>
        <v>03 22 12 42 00 00 00 00</v>
      </c>
      <c r="J128" t="s">
        <v>497</v>
      </c>
      <c r="K128" s="8" t="s">
        <v>262</v>
      </c>
      <c r="L128" s="19" t="s">
        <v>498</v>
      </c>
      <c r="M128" s="30">
        <f>+((HEX2DEC(MID(J128,13,2)))*256+HEX2DEC(MID(J128,16,2)))*5/1023</f>
        <v>5</v>
      </c>
      <c r="N128" s="7">
        <v>0</v>
      </c>
      <c r="O128">
        <v>6</v>
      </c>
      <c r="P128" s="6" t="s">
        <v>199</v>
      </c>
      <c r="Q128" s="6" t="s">
        <v>162</v>
      </c>
      <c r="S128">
        <v>1</v>
      </c>
    </row>
    <row r="129" spans="1:19" ht="17" x14ac:dyDescent="0.2">
      <c r="B129" s="32" t="s">
        <v>499</v>
      </c>
      <c r="C129" s="6" t="s">
        <v>500</v>
      </c>
      <c r="D129" s="6" t="s">
        <v>501</v>
      </c>
      <c r="E129" s="6">
        <v>2</v>
      </c>
      <c r="F129" s="6" t="s">
        <v>152</v>
      </c>
      <c r="G129" s="12" t="s">
        <v>10</v>
      </c>
      <c r="H129" s="6" t="s">
        <v>156</v>
      </c>
      <c r="I129" t="str">
        <f t="shared" si="4"/>
        <v>03 22 12 43 00 00 00 00</v>
      </c>
      <c r="J129" t="s">
        <v>502</v>
      </c>
      <c r="K129" s="8" t="s">
        <v>262</v>
      </c>
      <c r="L129" s="19" t="s">
        <v>503</v>
      </c>
      <c r="M129" s="30">
        <f>+((HEX2DEC(MID(J129,13,2)))*256+HEX2DEC(MID(J129,16,2)))*5/1023</f>
        <v>5</v>
      </c>
      <c r="N129" s="7">
        <v>0</v>
      </c>
      <c r="O129">
        <v>6</v>
      </c>
      <c r="P129" s="6" t="s">
        <v>199</v>
      </c>
      <c r="Q129" s="6" t="s">
        <v>162</v>
      </c>
      <c r="S129">
        <v>1</v>
      </c>
    </row>
    <row r="130" spans="1:19" ht="17" x14ac:dyDescent="0.2">
      <c r="B130" s="32" t="s">
        <v>170</v>
      </c>
      <c r="C130" s="6" t="s">
        <v>504</v>
      </c>
      <c r="D130" s="6" t="s">
        <v>505</v>
      </c>
      <c r="E130" s="6">
        <v>2</v>
      </c>
      <c r="F130" s="6" t="s">
        <v>152</v>
      </c>
      <c r="G130" s="12" t="s">
        <v>10</v>
      </c>
      <c r="H130" s="6" t="s">
        <v>156</v>
      </c>
      <c r="I130" t="str">
        <f t="shared" si="4"/>
        <v>03 22 12 44 00 00 00 00</v>
      </c>
      <c r="J130" t="s">
        <v>506</v>
      </c>
      <c r="K130" s="8" t="s">
        <v>262</v>
      </c>
      <c r="L130" s="19" t="s">
        <v>507</v>
      </c>
      <c r="M130" s="30">
        <f>+((HEX2DEC(MID(J130,13,2)))*256+HEX2DEC(MID(J130,16,2)))*5/1023</f>
        <v>3.0205278592375366</v>
      </c>
      <c r="N130" s="7">
        <v>0</v>
      </c>
      <c r="O130">
        <v>6</v>
      </c>
      <c r="P130" s="6" t="s">
        <v>199</v>
      </c>
      <c r="Q130" s="6" t="s">
        <v>162</v>
      </c>
      <c r="S130">
        <v>1</v>
      </c>
    </row>
    <row r="131" spans="1:19" ht="17" x14ac:dyDescent="0.2">
      <c r="B131" s="32" t="s">
        <v>508</v>
      </c>
      <c r="C131" s="6" t="s">
        <v>509</v>
      </c>
      <c r="D131" s="6" t="s">
        <v>510</v>
      </c>
      <c r="E131" s="6">
        <v>2</v>
      </c>
      <c r="F131" s="6" t="s">
        <v>152</v>
      </c>
      <c r="G131" s="12" t="s">
        <v>10</v>
      </c>
      <c r="H131" s="6" t="s">
        <v>156</v>
      </c>
      <c r="I131" t="str">
        <f t="shared" si="4"/>
        <v>03 22 12 49 00 00 00 00</v>
      </c>
      <c r="J131" t="s">
        <v>511</v>
      </c>
      <c r="K131" s="8" t="s">
        <v>512</v>
      </c>
      <c r="L131" s="34" t="s">
        <v>513</v>
      </c>
      <c r="M131" s="30">
        <f>+((HEX2DEC(MID(J131,13,2)))*256+HEX2DEC(MID(J131,16,2)))*100/65535</f>
        <v>10.099946593423361</v>
      </c>
      <c r="N131" s="7">
        <v>0</v>
      </c>
      <c r="O131">
        <v>100</v>
      </c>
      <c r="P131" s="6" t="s">
        <v>161</v>
      </c>
      <c r="Q131" s="6" t="s">
        <v>162</v>
      </c>
      <c r="S131">
        <v>1</v>
      </c>
    </row>
    <row r="132" spans="1:19" ht="17" x14ac:dyDescent="0.2">
      <c r="B132" s="32" t="s">
        <v>514</v>
      </c>
      <c r="C132" s="6" t="s">
        <v>515</v>
      </c>
      <c r="D132" s="6" t="s">
        <v>516</v>
      </c>
      <c r="E132" s="6">
        <v>2</v>
      </c>
      <c r="F132" s="6" t="s">
        <v>152</v>
      </c>
      <c r="G132" s="12" t="s">
        <v>10</v>
      </c>
      <c r="H132" s="6" t="s">
        <v>156</v>
      </c>
      <c r="I132" t="str">
        <f t="shared" si="4"/>
        <v>03 22 12 4A 00 00 00 00</v>
      </c>
      <c r="J132" t="s">
        <v>517</v>
      </c>
      <c r="K132" s="8" t="s">
        <v>512</v>
      </c>
      <c r="L132" s="34" t="s">
        <v>513</v>
      </c>
      <c r="M132" s="30">
        <f>+((HEX2DEC(MID(J132,13,2)))*256+HEX2DEC(MID(J132,16,2)))*100/65535</f>
        <v>10.099946593423361</v>
      </c>
      <c r="N132" s="7">
        <v>0</v>
      </c>
      <c r="O132">
        <v>100</v>
      </c>
      <c r="P132" s="6" t="s">
        <v>161</v>
      </c>
      <c r="Q132" s="6" t="s">
        <v>162</v>
      </c>
      <c r="S132">
        <v>1</v>
      </c>
    </row>
    <row r="133" spans="1:19" ht="17" x14ac:dyDescent="0.2">
      <c r="B133" s="32" t="s">
        <v>518</v>
      </c>
      <c r="C133" s="6" t="s">
        <v>519</v>
      </c>
      <c r="D133" s="6" t="s">
        <v>520</v>
      </c>
      <c r="E133" s="6">
        <v>1</v>
      </c>
      <c r="F133" s="6" t="s">
        <v>152</v>
      </c>
      <c r="G133" s="12" t="s">
        <v>10</v>
      </c>
      <c r="H133" s="6" t="s">
        <v>156</v>
      </c>
      <c r="I133" t="str">
        <f t="shared" si="4"/>
        <v>03 22 12 FE 00 00 00 00</v>
      </c>
      <c r="J133" t="s">
        <v>521</v>
      </c>
      <c r="K133" s="8" t="s">
        <v>109</v>
      </c>
      <c r="L133" s="19" t="s">
        <v>522</v>
      </c>
      <c r="N133" s="7">
        <v>0</v>
      </c>
      <c r="O133">
        <v>255</v>
      </c>
      <c r="Q133" s="6" t="s">
        <v>162</v>
      </c>
      <c r="S133">
        <v>1</v>
      </c>
    </row>
    <row r="134" spans="1:19" ht="17" x14ac:dyDescent="0.2">
      <c r="B134" s="32" t="s">
        <v>523</v>
      </c>
      <c r="C134" s="6" t="s">
        <v>524</v>
      </c>
      <c r="D134" s="6" t="s">
        <v>525</v>
      </c>
      <c r="E134" s="6">
        <v>1</v>
      </c>
      <c r="F134" s="6" t="s">
        <v>152</v>
      </c>
      <c r="G134" s="12" t="s">
        <v>10</v>
      </c>
      <c r="H134" s="6" t="s">
        <v>156</v>
      </c>
      <c r="I134" t="str">
        <f t="shared" si="4"/>
        <v>03 22 E7 19 00 00 00 00</v>
      </c>
      <c r="J134" t="s">
        <v>526</v>
      </c>
      <c r="K134" s="8" t="s">
        <v>109</v>
      </c>
      <c r="L134" s="19" t="s">
        <v>527</v>
      </c>
      <c r="M134" s="7">
        <f>+HEX2DEC(MID(J134,13,2))</f>
        <v>36</v>
      </c>
      <c r="N134" s="7">
        <v>0</v>
      </c>
      <c r="O134">
        <v>255</v>
      </c>
      <c r="P134" s="6" t="s">
        <v>147</v>
      </c>
      <c r="Q134" s="6" t="s">
        <v>162</v>
      </c>
      <c r="S134">
        <v>1</v>
      </c>
    </row>
    <row r="135" spans="1:19" ht="17" x14ac:dyDescent="0.2">
      <c r="B135" s="32" t="s">
        <v>528</v>
      </c>
      <c r="C135" s="6" t="s">
        <v>529</v>
      </c>
      <c r="D135" s="6" t="s">
        <v>143</v>
      </c>
      <c r="E135" s="6">
        <v>1</v>
      </c>
      <c r="F135" s="6" t="s">
        <v>152</v>
      </c>
      <c r="G135" s="12" t="s">
        <v>10</v>
      </c>
      <c r="H135" s="6" t="s">
        <v>156</v>
      </c>
      <c r="I135" t="str">
        <f t="shared" si="4"/>
        <v>03 22 E7 1A 00 00 00 00</v>
      </c>
      <c r="J135" t="s">
        <v>530</v>
      </c>
      <c r="K135" s="8" t="s">
        <v>109</v>
      </c>
      <c r="L135" s="19" t="s">
        <v>531</v>
      </c>
      <c r="M135" s="7">
        <f t="shared" ref="M135:M136" si="5">+HEX2DEC(MID(J135,13,2))</f>
        <v>0</v>
      </c>
      <c r="N135" s="7">
        <v>0</v>
      </c>
      <c r="O135">
        <v>255</v>
      </c>
      <c r="P135" s="6" t="s">
        <v>147</v>
      </c>
      <c r="Q135" s="6" t="s">
        <v>162</v>
      </c>
    </row>
    <row r="136" spans="1:19" ht="17" x14ac:dyDescent="0.2">
      <c r="B136" s="32" t="s">
        <v>532</v>
      </c>
      <c r="C136" s="6" t="s">
        <v>533</v>
      </c>
      <c r="D136" s="6" t="s">
        <v>534</v>
      </c>
      <c r="E136" s="6">
        <v>1</v>
      </c>
      <c r="F136" s="6" t="s">
        <v>152</v>
      </c>
      <c r="G136" s="12" t="s">
        <v>10</v>
      </c>
      <c r="H136" s="6" t="s">
        <v>156</v>
      </c>
      <c r="I136" t="str">
        <f t="shared" si="4"/>
        <v>03 22 E7 1B 00 00 00 00</v>
      </c>
      <c r="J136" t="s">
        <v>535</v>
      </c>
      <c r="K136" s="8" t="s">
        <v>109</v>
      </c>
      <c r="L136" s="19" t="s">
        <v>536</v>
      </c>
      <c r="M136" s="7">
        <f t="shared" si="5"/>
        <v>0</v>
      </c>
      <c r="N136" s="7">
        <v>0</v>
      </c>
      <c r="O136">
        <v>255</v>
      </c>
      <c r="P136" s="6" t="s">
        <v>147</v>
      </c>
      <c r="Q136" s="6" t="s">
        <v>162</v>
      </c>
      <c r="S136">
        <v>1</v>
      </c>
    </row>
    <row r="137" spans="1:19" s="9" customFormat="1" ht="17" x14ac:dyDescent="0.2">
      <c r="B137" s="40" t="s">
        <v>537</v>
      </c>
      <c r="C137" s="35" t="s">
        <v>538</v>
      </c>
      <c r="D137" s="41"/>
      <c r="E137" s="35"/>
      <c r="F137" s="35" t="s">
        <v>152</v>
      </c>
      <c r="G137" s="36" t="s">
        <v>10</v>
      </c>
      <c r="H137" s="35" t="s">
        <v>156</v>
      </c>
      <c r="K137" s="37"/>
      <c r="L137" s="42"/>
      <c r="M137" s="39"/>
      <c r="N137" s="39"/>
      <c r="O137" s="39"/>
      <c r="P137" s="35"/>
      <c r="Q137" s="35" t="s">
        <v>162</v>
      </c>
      <c r="S137" s="9">
        <v>1</v>
      </c>
    </row>
    <row r="138" spans="1:19" s="9" customFormat="1" ht="17" x14ac:dyDescent="0.2">
      <c r="B138" s="40" t="s">
        <v>539</v>
      </c>
      <c r="C138" s="35" t="s">
        <v>540</v>
      </c>
      <c r="D138" s="41"/>
      <c r="E138" s="35"/>
      <c r="F138" s="35" t="s">
        <v>152</v>
      </c>
      <c r="G138" s="36" t="s">
        <v>10</v>
      </c>
      <c r="H138" s="35" t="s">
        <v>156</v>
      </c>
      <c r="K138" s="37"/>
      <c r="L138" s="42"/>
      <c r="M138" s="39"/>
      <c r="N138" s="39"/>
      <c r="O138" s="39"/>
      <c r="P138" s="35"/>
      <c r="Q138" s="35" t="s">
        <v>162</v>
      </c>
      <c r="S138" s="9">
        <v>1</v>
      </c>
    </row>
    <row r="139" spans="1:19" s="9" customFormat="1" ht="17" x14ac:dyDescent="0.2">
      <c r="B139" s="40" t="s">
        <v>541</v>
      </c>
      <c r="C139" s="35" t="s">
        <v>542</v>
      </c>
      <c r="D139" s="41"/>
      <c r="E139" s="35"/>
      <c r="F139" s="35" t="s">
        <v>152</v>
      </c>
      <c r="G139" s="36" t="s">
        <v>10</v>
      </c>
      <c r="H139" s="35" t="s">
        <v>156</v>
      </c>
      <c r="K139" s="37"/>
      <c r="L139" s="42"/>
      <c r="M139" s="39"/>
      <c r="N139" s="39"/>
      <c r="O139" s="39"/>
      <c r="P139" s="35"/>
      <c r="Q139" s="35" t="s">
        <v>162</v>
      </c>
      <c r="S139" s="9">
        <v>1</v>
      </c>
    </row>
    <row r="140" spans="1:19" x14ac:dyDescent="0.2">
      <c r="D140" s="31"/>
      <c r="E140" s="6"/>
      <c r="F140" s="6"/>
      <c r="G140" s="12"/>
      <c r="H140" s="12"/>
      <c r="L140" s="22"/>
    </row>
    <row r="141" spans="1:19" ht="17" x14ac:dyDescent="0.2">
      <c r="A141" t="s">
        <v>543</v>
      </c>
      <c r="B141" t="s">
        <v>163</v>
      </c>
      <c r="C141" s="6" t="s">
        <v>544</v>
      </c>
      <c r="D141" s="31" t="s">
        <v>165</v>
      </c>
      <c r="E141" s="6">
        <v>1</v>
      </c>
      <c r="F141" s="6" t="s">
        <v>543</v>
      </c>
      <c r="G141" s="6" t="s">
        <v>22</v>
      </c>
      <c r="H141" s="6" t="s">
        <v>25</v>
      </c>
      <c r="I141" t="s">
        <v>157</v>
      </c>
      <c r="J141" s="43" t="s">
        <v>545</v>
      </c>
      <c r="K141" s="50" t="s">
        <v>167</v>
      </c>
      <c r="L141" s="19" t="s">
        <v>546</v>
      </c>
      <c r="M141" s="7">
        <f>+(HEX2DEC(MID(J141,13,2))-40)</f>
        <v>92</v>
      </c>
      <c r="N141" s="7">
        <v>-40</v>
      </c>
      <c r="O141" s="7">
        <v>125</v>
      </c>
      <c r="P141" s="6" t="s">
        <v>547</v>
      </c>
      <c r="Q141" s="6" t="s">
        <v>169</v>
      </c>
      <c r="S141">
        <v>1</v>
      </c>
    </row>
    <row r="142" spans="1:19" ht="17" x14ac:dyDescent="0.2">
      <c r="B142" t="s">
        <v>548</v>
      </c>
      <c r="C142" s="6" t="s">
        <v>549</v>
      </c>
      <c r="D142" s="6" t="s">
        <v>107</v>
      </c>
      <c r="E142" s="6">
        <v>1</v>
      </c>
      <c r="F142" s="6" t="s">
        <v>543</v>
      </c>
      <c r="G142" s="6" t="s">
        <v>22</v>
      </c>
      <c r="H142" s="6" t="s">
        <v>25</v>
      </c>
      <c r="I142" t="s">
        <v>42</v>
      </c>
      <c r="J142" t="s">
        <v>550</v>
      </c>
      <c r="K142" s="8" t="s">
        <v>109</v>
      </c>
      <c r="L142" s="19" t="s">
        <v>551</v>
      </c>
      <c r="M142" s="7">
        <f>+(HEX2DEC(MID(J142,13,2)))</f>
        <v>2</v>
      </c>
      <c r="N142" s="7">
        <v>0</v>
      </c>
      <c r="O142" s="7">
        <v>255</v>
      </c>
      <c r="P142" s="6" t="s">
        <v>111</v>
      </c>
      <c r="Q142" s="6" t="s">
        <v>169</v>
      </c>
      <c r="R142">
        <v>1</v>
      </c>
    </row>
    <row r="143" spans="1:19" ht="17" x14ac:dyDescent="0.2">
      <c r="B143" t="s">
        <v>176</v>
      </c>
      <c r="C143" s="6" t="s">
        <v>552</v>
      </c>
      <c r="D143" s="31" t="s">
        <v>553</v>
      </c>
      <c r="E143" s="6">
        <v>2</v>
      </c>
      <c r="F143" s="6" t="s">
        <v>543</v>
      </c>
      <c r="G143" s="6" t="s">
        <v>22</v>
      </c>
      <c r="H143" s="6" t="s">
        <v>25</v>
      </c>
      <c r="I143" t="s">
        <v>554</v>
      </c>
      <c r="J143" t="s">
        <v>555</v>
      </c>
      <c r="K143" s="8" t="s">
        <v>556</v>
      </c>
      <c r="L143" s="19" t="s">
        <v>557</v>
      </c>
      <c r="M143" s="7">
        <f>+(HEX2DEC(MID(J143,13,2)))*256+HEX2DEC(MID(J143,16,2))</f>
        <v>839</v>
      </c>
      <c r="N143" s="7">
        <v>0</v>
      </c>
      <c r="O143" s="7">
        <v>8000</v>
      </c>
      <c r="P143" s="6" t="s">
        <v>177</v>
      </c>
      <c r="Q143" s="6" t="s">
        <v>169</v>
      </c>
      <c r="S143">
        <v>1</v>
      </c>
    </row>
    <row r="144" spans="1:19" ht="17" x14ac:dyDescent="0.2">
      <c r="B144" t="s">
        <v>558</v>
      </c>
      <c r="C144" s="6" t="s">
        <v>559</v>
      </c>
      <c r="D144" s="31" t="s">
        <v>560</v>
      </c>
      <c r="E144" s="6">
        <v>4</v>
      </c>
      <c r="F144" s="6" t="s">
        <v>543</v>
      </c>
      <c r="G144" s="6" t="s">
        <v>22</v>
      </c>
      <c r="H144" s="6" t="s">
        <v>25</v>
      </c>
      <c r="I144" t="s">
        <v>561</v>
      </c>
      <c r="J144" t="s">
        <v>562</v>
      </c>
      <c r="K144" s="8" t="s">
        <v>563</v>
      </c>
      <c r="L144" s="19" t="s">
        <v>564</v>
      </c>
      <c r="M144" s="7">
        <f>+(((HEX2DEC(MID(J144,22,2)))+HEX2DEC(MID(J144,19,2))*256+HEX2DEC(MID(J144,16,2))*256*256))/100</f>
        <v>122464.88</v>
      </c>
      <c r="P144" s="6" t="s">
        <v>565</v>
      </c>
      <c r="Q144" s="6" t="s">
        <v>169</v>
      </c>
      <c r="S144">
        <v>1</v>
      </c>
    </row>
    <row r="145" spans="1:19" s="9" customFormat="1" ht="17" x14ac:dyDescent="0.2">
      <c r="B145" s="9" t="s">
        <v>566</v>
      </c>
      <c r="C145" s="35" t="s">
        <v>567</v>
      </c>
      <c r="D145" s="41" t="s">
        <v>568</v>
      </c>
      <c r="E145" s="35">
        <v>1</v>
      </c>
      <c r="F145" s="35" t="s">
        <v>543</v>
      </c>
      <c r="G145" s="35" t="s">
        <v>22</v>
      </c>
      <c r="H145" s="35" t="s">
        <v>25</v>
      </c>
      <c r="I145" s="9" t="s">
        <v>569</v>
      </c>
      <c r="J145" s="9" t="s">
        <v>570</v>
      </c>
      <c r="K145" s="37"/>
      <c r="L145" s="38" t="s">
        <v>571</v>
      </c>
      <c r="M145" s="39"/>
      <c r="N145" s="39"/>
      <c r="O145" s="39"/>
      <c r="P145" s="35"/>
      <c r="Q145" s="35" t="s">
        <v>169</v>
      </c>
    </row>
    <row r="146" spans="1:19" s="9" customFormat="1" ht="17" x14ac:dyDescent="0.2">
      <c r="B146" s="9" t="s">
        <v>572</v>
      </c>
      <c r="C146" s="35"/>
      <c r="D146" s="35" t="s">
        <v>568</v>
      </c>
      <c r="E146" s="35" t="s">
        <v>116</v>
      </c>
      <c r="F146" s="35" t="s">
        <v>543</v>
      </c>
      <c r="G146" s="35" t="s">
        <v>22</v>
      </c>
      <c r="H146" s="35" t="s">
        <v>25</v>
      </c>
      <c r="I146" s="9" t="s">
        <v>569</v>
      </c>
      <c r="J146" s="9" t="s">
        <v>570</v>
      </c>
      <c r="K146" s="37"/>
      <c r="L146" s="38" t="s">
        <v>573</v>
      </c>
      <c r="M146" s="39"/>
      <c r="N146" s="39"/>
      <c r="O146" s="39"/>
      <c r="P146" s="35"/>
      <c r="Q146" s="35" t="s">
        <v>169</v>
      </c>
    </row>
    <row r="147" spans="1:19" ht="17" x14ac:dyDescent="0.2">
      <c r="B147" t="s">
        <v>182</v>
      </c>
      <c r="C147" s="6" t="s">
        <v>574</v>
      </c>
      <c r="D147" s="31" t="s">
        <v>575</v>
      </c>
      <c r="E147" s="6">
        <v>2</v>
      </c>
      <c r="F147" s="6" t="s">
        <v>543</v>
      </c>
      <c r="G147" s="6" t="s">
        <v>22</v>
      </c>
      <c r="H147" s="6" t="s">
        <v>25</v>
      </c>
      <c r="I147" t="s">
        <v>576</v>
      </c>
      <c r="J147" t="s">
        <v>577</v>
      </c>
      <c r="K147" s="8" t="s">
        <v>204</v>
      </c>
      <c r="L147" s="19" t="s">
        <v>578</v>
      </c>
      <c r="M147" s="51">
        <f>+(HEX2DEC(MID(J147,13,2))*256+HEX2DEC(MID(J147,16,2)))/100</f>
        <v>91.92</v>
      </c>
      <c r="N147" s="51">
        <v>0</v>
      </c>
      <c r="O147" s="51">
        <v>255</v>
      </c>
      <c r="P147" s="6" t="s">
        <v>128</v>
      </c>
      <c r="Q147" s="6" t="s">
        <v>112</v>
      </c>
      <c r="R147" s="52"/>
      <c r="S147">
        <v>1</v>
      </c>
    </row>
    <row r="148" spans="1:19" ht="17" x14ac:dyDescent="0.2">
      <c r="B148" t="s">
        <v>579</v>
      </c>
      <c r="C148" s="6" t="s">
        <v>580</v>
      </c>
      <c r="D148" s="6" t="s">
        <v>581</v>
      </c>
      <c r="E148" s="6">
        <v>1</v>
      </c>
      <c r="F148" s="6" t="s">
        <v>543</v>
      </c>
      <c r="G148" s="6" t="s">
        <v>22</v>
      </c>
      <c r="H148" s="6" t="s">
        <v>25</v>
      </c>
      <c r="I148" t="s">
        <v>582</v>
      </c>
      <c r="J148" t="s">
        <v>583</v>
      </c>
      <c r="K148" s="8" t="s">
        <v>109</v>
      </c>
      <c r="L148" s="19" t="s">
        <v>584</v>
      </c>
      <c r="M148" s="7">
        <f>+HEX2DEC(MID(J148,13,2))/128*10</f>
        <v>13.125</v>
      </c>
      <c r="Q148" s="6" t="s">
        <v>169</v>
      </c>
      <c r="S148">
        <v>1</v>
      </c>
    </row>
    <row r="149" spans="1:19" ht="51" x14ac:dyDescent="0.2">
      <c r="B149" t="s">
        <v>585</v>
      </c>
      <c r="C149" s="6" t="s">
        <v>586</v>
      </c>
      <c r="D149" s="31" t="s">
        <v>587</v>
      </c>
      <c r="E149" s="6">
        <v>1</v>
      </c>
      <c r="F149" s="6" t="s">
        <v>543</v>
      </c>
      <c r="G149" s="6" t="s">
        <v>22</v>
      </c>
      <c r="H149" s="6" t="s">
        <v>25</v>
      </c>
      <c r="I149" t="s">
        <v>588</v>
      </c>
      <c r="J149" t="s">
        <v>589</v>
      </c>
      <c r="L149" s="19" t="s">
        <v>590</v>
      </c>
      <c r="M149" s="7">
        <f>+(HEX2DEC(MID(J149,13,2)))</f>
        <v>255</v>
      </c>
      <c r="N149" s="7">
        <v>0</v>
      </c>
      <c r="O149" s="16" t="s">
        <v>591</v>
      </c>
      <c r="Q149" s="6" t="s">
        <v>112</v>
      </c>
      <c r="S149">
        <v>1</v>
      </c>
    </row>
    <row r="150" spans="1:19" ht="34" x14ac:dyDescent="0.2">
      <c r="B150" t="s">
        <v>592</v>
      </c>
      <c r="C150" s="6" t="s">
        <v>593</v>
      </c>
      <c r="D150" s="6" t="s">
        <v>594</v>
      </c>
      <c r="E150" s="6">
        <v>1</v>
      </c>
      <c r="F150" s="6" t="s">
        <v>543</v>
      </c>
      <c r="G150" s="6" t="s">
        <v>22</v>
      </c>
      <c r="H150" s="6" t="s">
        <v>25</v>
      </c>
      <c r="I150" t="s">
        <v>595</v>
      </c>
      <c r="J150" t="s">
        <v>596</v>
      </c>
      <c r="L150" s="19" t="s">
        <v>597</v>
      </c>
      <c r="M150" s="7">
        <f>+(HEX2DEC(MID(J150,13,2)))</f>
        <v>171</v>
      </c>
      <c r="Q150" s="6" t="s">
        <v>169</v>
      </c>
      <c r="S150">
        <v>1</v>
      </c>
    </row>
    <row r="151" spans="1:19" ht="17" x14ac:dyDescent="0.2">
      <c r="B151" t="s">
        <v>598</v>
      </c>
      <c r="C151" s="6" t="s">
        <v>599</v>
      </c>
      <c r="D151" s="6" t="s">
        <v>600</v>
      </c>
      <c r="E151" s="6">
        <v>1</v>
      </c>
      <c r="F151" s="6" t="s">
        <v>543</v>
      </c>
      <c r="G151" s="6" t="s">
        <v>22</v>
      </c>
      <c r="H151" s="6" t="s">
        <v>25</v>
      </c>
      <c r="I151" t="s">
        <v>601</v>
      </c>
      <c r="J151" t="s">
        <v>602</v>
      </c>
      <c r="K151" s="8" t="s">
        <v>109</v>
      </c>
      <c r="L151" s="19" t="s">
        <v>603</v>
      </c>
      <c r="M151" s="7">
        <f>+(HEX2DEC(MID(J151,13,2)))</f>
        <v>39</v>
      </c>
      <c r="N151" s="7">
        <v>0</v>
      </c>
      <c r="O151" s="7">
        <v>100</v>
      </c>
      <c r="P151" s="6" t="s">
        <v>161</v>
      </c>
      <c r="Q151" s="6" t="s">
        <v>169</v>
      </c>
      <c r="R151">
        <v>1</v>
      </c>
      <c r="S151">
        <v>1</v>
      </c>
    </row>
    <row r="152" spans="1:19" ht="17" x14ac:dyDescent="0.2">
      <c r="A152" s="53" t="s">
        <v>604</v>
      </c>
      <c r="B152" t="s">
        <v>605</v>
      </c>
      <c r="C152" s="6" t="s">
        <v>606</v>
      </c>
      <c r="D152" s="6" t="s">
        <v>607</v>
      </c>
      <c r="E152" s="6" t="s">
        <v>116</v>
      </c>
      <c r="F152" s="6" t="s">
        <v>543</v>
      </c>
      <c r="G152" s="6" t="s">
        <v>22</v>
      </c>
      <c r="H152" s="6" t="s">
        <v>25</v>
      </c>
      <c r="I152" t="s">
        <v>608</v>
      </c>
      <c r="J152" t="s">
        <v>609</v>
      </c>
      <c r="L152" s="19" t="s">
        <v>610</v>
      </c>
      <c r="M152" s="7" t="str">
        <f>+TEXT(HEX2BIN(MID(J152,13,2)),"00000000")</f>
        <v>01001001</v>
      </c>
      <c r="N152" s="7">
        <v>0</v>
      </c>
      <c r="O152" s="7">
        <v>1</v>
      </c>
      <c r="P152" s="6" t="s">
        <v>121</v>
      </c>
      <c r="Q152" s="6" t="s">
        <v>169</v>
      </c>
      <c r="R152">
        <v>1</v>
      </c>
      <c r="S152">
        <v>1</v>
      </c>
    </row>
    <row r="153" spans="1:19" ht="17" x14ac:dyDescent="0.2">
      <c r="B153" t="s">
        <v>611</v>
      </c>
      <c r="D153" s="6" t="s">
        <v>607</v>
      </c>
      <c r="E153" s="6" t="s">
        <v>116</v>
      </c>
      <c r="F153" s="6" t="s">
        <v>543</v>
      </c>
      <c r="G153" s="6" t="s">
        <v>22</v>
      </c>
      <c r="H153" s="6" t="s">
        <v>25</v>
      </c>
      <c r="I153" t="s">
        <v>608</v>
      </c>
      <c r="J153" t="s">
        <v>612</v>
      </c>
      <c r="L153" s="19" t="s">
        <v>613</v>
      </c>
      <c r="M153" s="7" t="str">
        <f>+TEXT(HEX2BIN(MID(J153,13,2)),"00000000")</f>
        <v>00001101</v>
      </c>
      <c r="N153" s="7">
        <v>0</v>
      </c>
      <c r="O153" s="7">
        <v>1</v>
      </c>
      <c r="P153" s="6" t="s">
        <v>121</v>
      </c>
    </row>
    <row r="154" spans="1:19" ht="17" x14ac:dyDescent="0.2">
      <c r="B154" t="s">
        <v>614</v>
      </c>
      <c r="C154" s="6" t="s">
        <v>615</v>
      </c>
      <c r="D154" s="6" t="s">
        <v>607</v>
      </c>
      <c r="E154" s="6" t="s">
        <v>116</v>
      </c>
      <c r="F154" s="6" t="s">
        <v>543</v>
      </c>
      <c r="G154" s="6" t="s">
        <v>22</v>
      </c>
      <c r="H154" s="6" t="s">
        <v>25</v>
      </c>
      <c r="I154" t="s">
        <v>608</v>
      </c>
      <c r="J154" t="s">
        <v>616</v>
      </c>
      <c r="L154" s="19" t="s">
        <v>617</v>
      </c>
      <c r="M154" s="7" t="str">
        <f>+TEXT(HEX2BIN(MID(J154,13,2)),"00000000")</f>
        <v>00001000</v>
      </c>
      <c r="N154" s="7">
        <v>0</v>
      </c>
      <c r="O154" s="7">
        <v>1</v>
      </c>
      <c r="P154" s="6" t="s">
        <v>121</v>
      </c>
      <c r="Q154" s="6" t="s">
        <v>169</v>
      </c>
      <c r="R154">
        <v>1</v>
      </c>
      <c r="S154">
        <v>1</v>
      </c>
    </row>
    <row r="155" spans="1:19" s="9" customFormat="1" ht="17" x14ac:dyDescent="0.2">
      <c r="B155" s="9" t="s">
        <v>618</v>
      </c>
      <c r="C155" s="35" t="s">
        <v>619</v>
      </c>
      <c r="D155" s="35" t="s">
        <v>607</v>
      </c>
      <c r="E155" s="35" t="s">
        <v>116</v>
      </c>
      <c r="F155" s="35" t="s">
        <v>543</v>
      </c>
      <c r="G155" s="35" t="s">
        <v>22</v>
      </c>
      <c r="H155" s="35" t="s">
        <v>25</v>
      </c>
      <c r="I155" s="9" t="s">
        <v>608</v>
      </c>
      <c r="K155" s="37"/>
      <c r="L155" s="38" t="s">
        <v>620</v>
      </c>
      <c r="M155" s="39"/>
      <c r="N155" s="39">
        <v>0</v>
      </c>
      <c r="O155" s="39">
        <v>1</v>
      </c>
      <c r="P155" s="35" t="s">
        <v>121</v>
      </c>
      <c r="Q155" s="35" t="s">
        <v>169</v>
      </c>
      <c r="R155" s="9">
        <v>1</v>
      </c>
      <c r="S155" s="9">
        <v>1</v>
      </c>
    </row>
    <row r="156" spans="1:19" ht="17" x14ac:dyDescent="0.2">
      <c r="B156" t="s">
        <v>621</v>
      </c>
      <c r="C156" s="6" t="s">
        <v>622</v>
      </c>
      <c r="D156" s="6" t="s">
        <v>607</v>
      </c>
      <c r="E156" s="6" t="s">
        <v>116</v>
      </c>
      <c r="F156" s="6" t="s">
        <v>543</v>
      </c>
      <c r="G156" s="6" t="s">
        <v>22</v>
      </c>
      <c r="H156" s="6" t="s">
        <v>25</v>
      </c>
      <c r="I156" t="s">
        <v>608</v>
      </c>
      <c r="J156" t="s">
        <v>623</v>
      </c>
      <c r="L156" s="19" t="s">
        <v>624</v>
      </c>
      <c r="M156" s="7" t="str">
        <f>+TEXT(HEX2BIN(MID(J156,13,2)),"00000000")</f>
        <v>00001100</v>
      </c>
      <c r="N156" s="7">
        <v>0</v>
      </c>
      <c r="O156" s="7">
        <v>1</v>
      </c>
      <c r="P156" s="6" t="s">
        <v>121</v>
      </c>
      <c r="Q156" s="6" t="s">
        <v>169</v>
      </c>
      <c r="S156">
        <v>1</v>
      </c>
    </row>
    <row r="157" spans="1:19" ht="17" x14ac:dyDescent="0.2">
      <c r="B157" t="s">
        <v>625</v>
      </c>
      <c r="C157" s="6" t="s">
        <v>626</v>
      </c>
      <c r="D157" s="6" t="s">
        <v>607</v>
      </c>
      <c r="E157" s="6" t="s">
        <v>116</v>
      </c>
      <c r="F157" s="6" t="s">
        <v>543</v>
      </c>
      <c r="G157" s="6" t="s">
        <v>22</v>
      </c>
      <c r="H157" s="6" t="s">
        <v>25</v>
      </c>
      <c r="I157" t="s">
        <v>608</v>
      </c>
      <c r="J157" t="s">
        <v>627</v>
      </c>
      <c r="L157" s="19" t="s">
        <v>628</v>
      </c>
      <c r="M157" s="7" t="str">
        <f t="shared" ref="M157:M162" si="6">+TEXT(HEX2BIN(MID(J157,16,2)),"00000000")</f>
        <v>00101000</v>
      </c>
      <c r="N157" s="7">
        <v>0</v>
      </c>
      <c r="O157" s="7">
        <v>1</v>
      </c>
      <c r="P157" s="6" t="s">
        <v>121</v>
      </c>
      <c r="Q157" s="6" t="s">
        <v>169</v>
      </c>
      <c r="S157">
        <v>1</v>
      </c>
    </row>
    <row r="158" spans="1:19" ht="17" x14ac:dyDescent="0.2">
      <c r="B158" t="s">
        <v>629</v>
      </c>
      <c r="C158" s="6" t="s">
        <v>630</v>
      </c>
      <c r="D158" s="6" t="s">
        <v>607</v>
      </c>
      <c r="E158" s="6" t="s">
        <v>116</v>
      </c>
      <c r="F158" s="6" t="s">
        <v>543</v>
      </c>
      <c r="G158" s="6" t="s">
        <v>22</v>
      </c>
      <c r="H158" s="6" t="s">
        <v>25</v>
      </c>
      <c r="I158" t="s">
        <v>608</v>
      </c>
      <c r="J158" t="s">
        <v>631</v>
      </c>
      <c r="L158" s="19" t="s">
        <v>632</v>
      </c>
      <c r="M158" s="7" t="str">
        <f t="shared" si="6"/>
        <v>00111000</v>
      </c>
      <c r="N158" s="7">
        <v>0</v>
      </c>
      <c r="O158" s="7">
        <v>1</v>
      </c>
      <c r="P158" s="6" t="s">
        <v>121</v>
      </c>
      <c r="Q158" s="6" t="s">
        <v>169</v>
      </c>
      <c r="R158">
        <v>1</v>
      </c>
      <c r="S158">
        <v>1</v>
      </c>
    </row>
    <row r="159" spans="1:19" ht="34" x14ac:dyDescent="0.2">
      <c r="B159" t="s">
        <v>633</v>
      </c>
      <c r="C159" s="6" t="s">
        <v>634</v>
      </c>
      <c r="D159" s="6" t="s">
        <v>607</v>
      </c>
      <c r="E159" s="6" t="s">
        <v>116</v>
      </c>
      <c r="F159" s="6" t="s">
        <v>543</v>
      </c>
      <c r="G159" s="6" t="s">
        <v>22</v>
      </c>
      <c r="H159" s="6" t="s">
        <v>25</v>
      </c>
      <c r="I159" t="s">
        <v>608</v>
      </c>
      <c r="J159" t="s">
        <v>635</v>
      </c>
      <c r="L159" s="19" t="s">
        <v>636</v>
      </c>
      <c r="M159" s="7" t="str">
        <f t="shared" si="6"/>
        <v>00111101</v>
      </c>
      <c r="N159" s="7">
        <v>0</v>
      </c>
      <c r="O159" s="7">
        <v>1</v>
      </c>
      <c r="P159" s="6" t="s">
        <v>121</v>
      </c>
      <c r="Q159" s="6" t="s">
        <v>169</v>
      </c>
      <c r="R159">
        <v>1</v>
      </c>
      <c r="S159">
        <v>1</v>
      </c>
    </row>
    <row r="160" spans="1:19" ht="34" x14ac:dyDescent="0.2">
      <c r="B160" t="s">
        <v>637</v>
      </c>
      <c r="C160" s="6" t="s">
        <v>638</v>
      </c>
      <c r="D160" s="6" t="s">
        <v>607</v>
      </c>
      <c r="E160" s="6" t="s">
        <v>116</v>
      </c>
      <c r="F160" s="6" t="s">
        <v>543</v>
      </c>
      <c r="G160" s="6" t="s">
        <v>22</v>
      </c>
      <c r="H160" s="6" t="s">
        <v>25</v>
      </c>
      <c r="I160" t="s">
        <v>608</v>
      </c>
      <c r="J160" t="s">
        <v>639</v>
      </c>
      <c r="L160" s="19" t="s">
        <v>640</v>
      </c>
      <c r="M160" s="7" t="str">
        <f t="shared" si="6"/>
        <v>00111101</v>
      </c>
      <c r="N160" s="7">
        <v>0</v>
      </c>
      <c r="O160" s="7">
        <v>1</v>
      </c>
      <c r="P160" s="6" t="s">
        <v>121</v>
      </c>
      <c r="Q160" s="6" t="s">
        <v>169</v>
      </c>
      <c r="R160">
        <v>1</v>
      </c>
      <c r="S160">
        <v>1</v>
      </c>
    </row>
    <row r="161" spans="1:19" ht="17" x14ac:dyDescent="0.2">
      <c r="B161" t="s">
        <v>641</v>
      </c>
      <c r="C161" s="6" t="s">
        <v>642</v>
      </c>
      <c r="D161" s="6" t="s">
        <v>607</v>
      </c>
      <c r="E161" s="6" t="s">
        <v>116</v>
      </c>
      <c r="F161" s="6" t="s">
        <v>543</v>
      </c>
      <c r="G161" s="6" t="s">
        <v>22</v>
      </c>
      <c r="H161" s="6" t="s">
        <v>25</v>
      </c>
      <c r="I161" t="s">
        <v>608</v>
      </c>
      <c r="J161" t="s">
        <v>643</v>
      </c>
      <c r="L161" s="19" t="s">
        <v>644</v>
      </c>
      <c r="M161" s="7" t="str">
        <f t="shared" si="6"/>
        <v>00111010</v>
      </c>
      <c r="N161" s="7">
        <v>0</v>
      </c>
      <c r="O161" s="7">
        <v>1</v>
      </c>
      <c r="P161" s="6" t="s">
        <v>121</v>
      </c>
      <c r="Q161" s="6" t="s">
        <v>169</v>
      </c>
      <c r="S161">
        <v>1</v>
      </c>
    </row>
    <row r="162" spans="1:19" ht="34" x14ac:dyDescent="0.2">
      <c r="B162" t="s">
        <v>645</v>
      </c>
      <c r="C162" s="6" t="s">
        <v>646</v>
      </c>
      <c r="D162" s="6" t="s">
        <v>607</v>
      </c>
      <c r="E162" s="6" t="s">
        <v>116</v>
      </c>
      <c r="F162" s="6" t="s">
        <v>543</v>
      </c>
      <c r="G162" s="6" t="s">
        <v>22</v>
      </c>
      <c r="H162" s="6" t="s">
        <v>25</v>
      </c>
      <c r="I162" t="s">
        <v>608</v>
      </c>
      <c r="J162" t="s">
        <v>612</v>
      </c>
      <c r="L162" s="19" t="s">
        <v>647</v>
      </c>
      <c r="M162" s="7" t="str">
        <f t="shared" si="6"/>
        <v>00111000</v>
      </c>
      <c r="N162" s="7">
        <v>0</v>
      </c>
      <c r="O162" s="7">
        <v>1</v>
      </c>
      <c r="P162" s="6" t="s">
        <v>121</v>
      </c>
      <c r="Q162" s="6" t="s">
        <v>169</v>
      </c>
      <c r="R162">
        <v>1</v>
      </c>
      <c r="S162">
        <v>1</v>
      </c>
    </row>
    <row r="163" spans="1:19" s="9" customFormat="1" ht="17" x14ac:dyDescent="0.2">
      <c r="B163" s="9" t="s">
        <v>648</v>
      </c>
      <c r="C163" s="35" t="s">
        <v>649</v>
      </c>
      <c r="D163" s="35" t="s">
        <v>607</v>
      </c>
      <c r="E163" s="35" t="s">
        <v>116</v>
      </c>
      <c r="F163" s="35" t="s">
        <v>543</v>
      </c>
      <c r="G163" s="35" t="s">
        <v>22</v>
      </c>
      <c r="H163" s="35" t="s">
        <v>25</v>
      </c>
      <c r="I163" s="9" t="s">
        <v>608</v>
      </c>
      <c r="J163" s="9" t="s">
        <v>650</v>
      </c>
      <c r="K163" s="37"/>
      <c r="L163" s="38" t="s">
        <v>651</v>
      </c>
      <c r="M163" s="39"/>
      <c r="N163" s="39">
        <v>0</v>
      </c>
      <c r="O163" s="39">
        <v>1</v>
      </c>
      <c r="P163" s="35" t="s">
        <v>121</v>
      </c>
      <c r="Q163" s="35" t="s">
        <v>169</v>
      </c>
      <c r="S163" s="9">
        <v>1</v>
      </c>
    </row>
    <row r="164" spans="1:19" s="9" customFormat="1" x14ac:dyDescent="0.2">
      <c r="B164" s="9" t="s">
        <v>652</v>
      </c>
      <c r="C164" s="35" t="s">
        <v>653</v>
      </c>
      <c r="D164" s="35" t="s">
        <v>654</v>
      </c>
      <c r="E164" s="35" t="s">
        <v>116</v>
      </c>
      <c r="F164" s="35" t="s">
        <v>543</v>
      </c>
      <c r="G164" s="35" t="s">
        <v>22</v>
      </c>
      <c r="H164" s="35" t="s">
        <v>25</v>
      </c>
      <c r="I164" s="9" t="s">
        <v>608</v>
      </c>
      <c r="J164" s="9" t="s">
        <v>655</v>
      </c>
      <c r="K164" s="37"/>
      <c r="L164" s="37"/>
      <c r="M164" s="39"/>
      <c r="N164" s="39"/>
      <c r="O164" s="39"/>
      <c r="P164" s="35"/>
      <c r="Q164" s="35"/>
      <c r="S164" s="9">
        <v>1</v>
      </c>
    </row>
    <row r="165" spans="1:19" s="9" customFormat="1" x14ac:dyDescent="0.2">
      <c r="B165" s="9" t="s">
        <v>656</v>
      </c>
      <c r="C165" s="35" t="s">
        <v>657</v>
      </c>
      <c r="D165" s="35"/>
      <c r="E165" s="35"/>
      <c r="F165" s="35"/>
      <c r="G165" s="35"/>
      <c r="H165" s="35"/>
      <c r="J165" s="9" t="s">
        <v>655</v>
      </c>
      <c r="K165" s="37"/>
      <c r="L165" s="37"/>
      <c r="M165" s="39"/>
      <c r="N165" s="39"/>
      <c r="O165" s="39"/>
      <c r="P165" s="35"/>
      <c r="Q165" s="35"/>
      <c r="S165" s="9">
        <v>1</v>
      </c>
    </row>
    <row r="166" spans="1:19" s="9" customFormat="1" ht="17" x14ac:dyDescent="0.2">
      <c r="B166" s="9" t="s">
        <v>658</v>
      </c>
      <c r="C166" s="35" t="s">
        <v>659</v>
      </c>
      <c r="D166" s="35" t="s">
        <v>607</v>
      </c>
      <c r="E166" s="35" t="s">
        <v>116</v>
      </c>
      <c r="F166" s="35" t="s">
        <v>543</v>
      </c>
      <c r="G166" s="35" t="s">
        <v>22</v>
      </c>
      <c r="H166" s="35" t="s">
        <v>25</v>
      </c>
      <c r="I166" s="9" t="s">
        <v>608</v>
      </c>
      <c r="J166" s="9" t="s">
        <v>660</v>
      </c>
      <c r="K166" s="37"/>
      <c r="L166" s="38" t="s">
        <v>661</v>
      </c>
      <c r="M166" s="39"/>
      <c r="N166" s="39">
        <v>0</v>
      </c>
      <c r="O166" s="39">
        <v>1</v>
      </c>
      <c r="P166" s="35" t="s">
        <v>121</v>
      </c>
      <c r="Q166" s="35" t="s">
        <v>169</v>
      </c>
      <c r="S166" s="9">
        <v>1</v>
      </c>
    </row>
    <row r="167" spans="1:19" ht="17" x14ac:dyDescent="0.2">
      <c r="B167" t="s">
        <v>662</v>
      </c>
      <c r="C167" s="6" t="s">
        <v>663</v>
      </c>
      <c r="D167" s="6" t="s">
        <v>607</v>
      </c>
      <c r="E167" s="6" t="s">
        <v>116</v>
      </c>
      <c r="F167" s="6" t="s">
        <v>543</v>
      </c>
      <c r="G167" s="6" t="s">
        <v>22</v>
      </c>
      <c r="H167" s="6" t="s">
        <v>25</v>
      </c>
      <c r="I167" t="s">
        <v>608</v>
      </c>
      <c r="J167" t="s">
        <v>664</v>
      </c>
      <c r="L167" s="19" t="s">
        <v>665</v>
      </c>
      <c r="M167" s="7" t="str">
        <f>+TEXT(HEX2BIN(MID(J167,19,2)),"00000000")</f>
        <v>01010010</v>
      </c>
      <c r="N167" s="7">
        <v>0</v>
      </c>
      <c r="O167" s="7">
        <v>1</v>
      </c>
      <c r="P167" s="6" t="s">
        <v>121</v>
      </c>
      <c r="Q167" s="6" t="s">
        <v>169</v>
      </c>
      <c r="R167">
        <v>1</v>
      </c>
      <c r="S167">
        <v>1</v>
      </c>
    </row>
    <row r="168" spans="1:19" ht="17" x14ac:dyDescent="0.2">
      <c r="B168" t="s">
        <v>666</v>
      </c>
      <c r="C168" s="6" t="s">
        <v>667</v>
      </c>
      <c r="D168" s="6" t="s">
        <v>607</v>
      </c>
      <c r="E168" s="6" t="s">
        <v>116</v>
      </c>
      <c r="F168" s="6" t="s">
        <v>543</v>
      </c>
      <c r="G168" s="6" t="s">
        <v>22</v>
      </c>
      <c r="H168" s="6" t="s">
        <v>25</v>
      </c>
      <c r="I168" t="s">
        <v>608</v>
      </c>
      <c r="J168" t="s">
        <v>650</v>
      </c>
      <c r="L168" s="19" t="s">
        <v>668</v>
      </c>
      <c r="M168" s="7" t="str">
        <f>+TEXT(HEX2BIN(MID(J168,19,2)),"00000000")</f>
        <v>01010011</v>
      </c>
      <c r="N168" s="7">
        <v>0</v>
      </c>
      <c r="O168" s="7">
        <v>1</v>
      </c>
      <c r="P168" s="6" t="s">
        <v>121</v>
      </c>
      <c r="Q168" s="6" t="s">
        <v>169</v>
      </c>
      <c r="R168">
        <v>1</v>
      </c>
      <c r="S168">
        <v>1</v>
      </c>
    </row>
    <row r="169" spans="1:19" ht="17" x14ac:dyDescent="0.2">
      <c r="B169" t="s">
        <v>669</v>
      </c>
      <c r="C169" s="6" t="s">
        <v>670</v>
      </c>
      <c r="D169" s="6" t="s">
        <v>607</v>
      </c>
      <c r="E169" s="6" t="s">
        <v>116</v>
      </c>
      <c r="F169" s="6" t="s">
        <v>543</v>
      </c>
      <c r="G169" s="6" t="s">
        <v>22</v>
      </c>
      <c r="H169" s="6" t="s">
        <v>25</v>
      </c>
      <c r="I169" t="s">
        <v>608</v>
      </c>
      <c r="J169" t="s">
        <v>671</v>
      </c>
      <c r="L169" s="19" t="s">
        <v>672</v>
      </c>
      <c r="M169" s="7" t="str">
        <f>+TEXT(HEX2BIN(MID(J169,19,2)),"00000000")</f>
        <v>01000110</v>
      </c>
      <c r="N169" s="7">
        <v>0</v>
      </c>
      <c r="O169" s="7">
        <v>1</v>
      </c>
      <c r="P169" s="6" t="s">
        <v>121</v>
      </c>
      <c r="Q169" s="6" t="s">
        <v>169</v>
      </c>
      <c r="R169">
        <v>1</v>
      </c>
      <c r="S169">
        <v>1</v>
      </c>
    </row>
    <row r="170" spans="1:19" ht="34" x14ac:dyDescent="0.2">
      <c r="B170" t="s">
        <v>673</v>
      </c>
      <c r="C170" s="6" t="s">
        <v>674</v>
      </c>
      <c r="D170" s="6" t="s">
        <v>607</v>
      </c>
      <c r="E170" s="6" t="s">
        <v>116</v>
      </c>
      <c r="F170" s="6" t="s">
        <v>543</v>
      </c>
      <c r="G170" s="6" t="s">
        <v>22</v>
      </c>
      <c r="H170" s="6" t="s">
        <v>25</v>
      </c>
      <c r="I170" t="s">
        <v>608</v>
      </c>
      <c r="J170" t="s">
        <v>623</v>
      </c>
      <c r="L170" s="19" t="s">
        <v>675</v>
      </c>
      <c r="M170" s="7" t="str">
        <f>+TEXT(HEX2BIN(MID(J170,19,2)),"00000000")</f>
        <v>01000011</v>
      </c>
      <c r="N170" s="7">
        <v>0</v>
      </c>
      <c r="O170" s="7">
        <v>1</v>
      </c>
      <c r="P170" s="6" t="s">
        <v>121</v>
      </c>
      <c r="Q170" s="6" t="s">
        <v>169</v>
      </c>
      <c r="R170">
        <v>1</v>
      </c>
      <c r="S170">
        <v>1</v>
      </c>
    </row>
    <row r="171" spans="1:19" ht="17" x14ac:dyDescent="0.2">
      <c r="B171" t="s">
        <v>676</v>
      </c>
      <c r="C171" s="6" t="s">
        <v>677</v>
      </c>
      <c r="D171" s="6" t="s">
        <v>678</v>
      </c>
      <c r="E171" s="6">
        <v>1</v>
      </c>
      <c r="F171" s="6" t="s">
        <v>543</v>
      </c>
      <c r="G171" s="6" t="s">
        <v>22</v>
      </c>
      <c r="H171" s="6" t="s">
        <v>25</v>
      </c>
      <c r="I171" t="s">
        <v>679</v>
      </c>
      <c r="J171" t="s">
        <v>680</v>
      </c>
      <c r="L171" s="19" t="s">
        <v>681</v>
      </c>
      <c r="M171" s="30">
        <f>+HEX2DEC(MID(J171,13,2))/256*100/2</f>
        <v>36.1328125</v>
      </c>
      <c r="N171" s="30">
        <v>0</v>
      </c>
      <c r="O171" s="30">
        <v>100</v>
      </c>
      <c r="P171" s="6" t="s">
        <v>161</v>
      </c>
      <c r="Q171" s="6" t="s">
        <v>169</v>
      </c>
      <c r="S171">
        <v>1</v>
      </c>
    </row>
    <row r="172" spans="1:19" ht="17" x14ac:dyDescent="0.2">
      <c r="A172" s="53" t="s">
        <v>682</v>
      </c>
      <c r="B172" t="s">
        <v>683</v>
      </c>
      <c r="C172" s="6" t="s">
        <v>684</v>
      </c>
      <c r="D172" s="6" t="s">
        <v>685</v>
      </c>
      <c r="E172" s="6" t="s">
        <v>116</v>
      </c>
      <c r="F172" s="6" t="s">
        <v>543</v>
      </c>
      <c r="G172" s="6" t="s">
        <v>22</v>
      </c>
      <c r="H172" s="6" t="s">
        <v>25</v>
      </c>
      <c r="I172" t="s">
        <v>686</v>
      </c>
      <c r="J172" t="s">
        <v>687</v>
      </c>
      <c r="L172" s="19" t="s">
        <v>688</v>
      </c>
      <c r="M172" s="7" t="str">
        <f>+TEXT(HEX2BIN(MID(J172,13,2)),"00000000")</f>
        <v>01010001</v>
      </c>
      <c r="N172" s="7">
        <v>0</v>
      </c>
      <c r="O172" s="7">
        <v>1</v>
      </c>
      <c r="P172" s="6" t="s">
        <v>121</v>
      </c>
      <c r="Q172" s="6" t="s">
        <v>169</v>
      </c>
      <c r="S172">
        <v>1</v>
      </c>
    </row>
    <row r="173" spans="1:19" ht="17" x14ac:dyDescent="0.2">
      <c r="B173" t="s">
        <v>689</v>
      </c>
      <c r="C173" s="6" t="s">
        <v>690</v>
      </c>
      <c r="D173" s="6" t="s">
        <v>685</v>
      </c>
      <c r="E173" s="6" t="s">
        <v>116</v>
      </c>
      <c r="F173" s="6" t="s">
        <v>543</v>
      </c>
      <c r="G173" s="6" t="s">
        <v>22</v>
      </c>
      <c r="H173" s="6" t="s">
        <v>25</v>
      </c>
      <c r="I173" t="s">
        <v>686</v>
      </c>
      <c r="J173" t="s">
        <v>691</v>
      </c>
      <c r="L173" s="19" t="s">
        <v>692</v>
      </c>
      <c r="M173" s="7" t="str">
        <f>+TEXT(HEX2BIN(MID(J173,13,2)),"00000000")</f>
        <v>01001111</v>
      </c>
      <c r="N173" s="7">
        <v>0</v>
      </c>
      <c r="O173" s="7">
        <v>1</v>
      </c>
      <c r="P173" s="6" t="s">
        <v>121</v>
      </c>
      <c r="Q173" s="6" t="s">
        <v>169</v>
      </c>
      <c r="S173">
        <v>1</v>
      </c>
    </row>
    <row r="174" spans="1:19" ht="17" x14ac:dyDescent="0.2">
      <c r="B174" t="s">
        <v>693</v>
      </c>
      <c r="C174" s="6" t="s">
        <v>694</v>
      </c>
      <c r="D174" s="6" t="s">
        <v>685</v>
      </c>
      <c r="E174" s="6" t="s">
        <v>116</v>
      </c>
      <c r="F174" s="6" t="s">
        <v>543</v>
      </c>
      <c r="G174" s="6" t="s">
        <v>22</v>
      </c>
      <c r="H174" s="6" t="s">
        <v>25</v>
      </c>
      <c r="I174" t="s">
        <v>686</v>
      </c>
      <c r="J174" t="s">
        <v>691</v>
      </c>
      <c r="L174" s="19" t="s">
        <v>695</v>
      </c>
      <c r="M174" s="7" t="str">
        <f>+TEXT(HEX2BIN(MID(J174,13,2)),"00000000")</f>
        <v>01001111</v>
      </c>
      <c r="N174" s="7">
        <v>0</v>
      </c>
      <c r="O174" s="7">
        <v>1</v>
      </c>
      <c r="P174" s="6" t="s">
        <v>121</v>
      </c>
      <c r="Q174" s="6" t="s">
        <v>169</v>
      </c>
      <c r="S174">
        <v>1</v>
      </c>
    </row>
    <row r="175" spans="1:19" ht="17" x14ac:dyDescent="0.2">
      <c r="B175" t="s">
        <v>696</v>
      </c>
      <c r="C175" s="6" t="s">
        <v>697</v>
      </c>
      <c r="D175" s="6" t="s">
        <v>685</v>
      </c>
      <c r="E175" s="6" t="s">
        <v>116</v>
      </c>
      <c r="F175" s="6" t="s">
        <v>543</v>
      </c>
      <c r="G175" s="6" t="s">
        <v>22</v>
      </c>
      <c r="H175" s="6" t="s">
        <v>25</v>
      </c>
      <c r="I175" t="s">
        <v>686</v>
      </c>
      <c r="J175" t="s">
        <v>691</v>
      </c>
      <c r="L175" s="19" t="s">
        <v>698</v>
      </c>
      <c r="M175" s="7" t="str">
        <f>+TEXT(HEX2BIN(MID(J175,13,2)),"00000000")</f>
        <v>01001111</v>
      </c>
      <c r="N175" s="7">
        <v>0</v>
      </c>
      <c r="O175" s="7">
        <v>1</v>
      </c>
      <c r="P175" s="6" t="s">
        <v>121</v>
      </c>
      <c r="Q175" s="6" t="s">
        <v>169</v>
      </c>
      <c r="S175">
        <v>1</v>
      </c>
    </row>
    <row r="176" spans="1:19" s="9" customFormat="1" x14ac:dyDescent="0.2">
      <c r="B176" s="9" t="s">
        <v>699</v>
      </c>
      <c r="C176" s="35" t="s">
        <v>700</v>
      </c>
      <c r="D176" s="35" t="s">
        <v>685</v>
      </c>
      <c r="E176" s="35" t="s">
        <v>116</v>
      </c>
      <c r="F176" s="35" t="s">
        <v>543</v>
      </c>
      <c r="G176" s="35" t="s">
        <v>22</v>
      </c>
      <c r="H176" s="35" t="s">
        <v>25</v>
      </c>
      <c r="I176" s="9" t="s">
        <v>686</v>
      </c>
      <c r="J176" s="9" t="s">
        <v>691</v>
      </c>
      <c r="K176" s="37"/>
      <c r="L176" s="38"/>
      <c r="M176" s="39"/>
      <c r="N176" s="39"/>
      <c r="O176" s="39"/>
      <c r="P176" s="35"/>
      <c r="Q176" s="35" t="s">
        <v>169</v>
      </c>
      <c r="S176" s="9">
        <v>1</v>
      </c>
    </row>
    <row r="177" spans="2:19" s="9" customFormat="1" x14ac:dyDescent="0.2">
      <c r="B177" s="9" t="s">
        <v>701</v>
      </c>
      <c r="C177" s="35" t="s">
        <v>702</v>
      </c>
      <c r="D177" s="35" t="s">
        <v>685</v>
      </c>
      <c r="E177" s="35" t="s">
        <v>116</v>
      </c>
      <c r="F177" s="35" t="s">
        <v>543</v>
      </c>
      <c r="G177" s="35" t="s">
        <v>22</v>
      </c>
      <c r="H177" s="35" t="s">
        <v>25</v>
      </c>
      <c r="I177" s="9" t="s">
        <v>686</v>
      </c>
      <c r="J177" s="9" t="s">
        <v>691</v>
      </c>
      <c r="K177" s="37"/>
      <c r="L177" s="38"/>
      <c r="M177" s="39"/>
      <c r="N177" s="39"/>
      <c r="O177" s="39"/>
      <c r="P177" s="35"/>
      <c r="Q177" s="35" t="s">
        <v>169</v>
      </c>
      <c r="S177" s="9">
        <v>1</v>
      </c>
    </row>
    <row r="178" spans="2:19" ht="17" x14ac:dyDescent="0.2">
      <c r="B178" t="s">
        <v>703</v>
      </c>
      <c r="C178" s="6" t="s">
        <v>704</v>
      </c>
      <c r="D178" s="6" t="s">
        <v>705</v>
      </c>
      <c r="E178" s="6" t="s">
        <v>116</v>
      </c>
      <c r="F178" s="6" t="s">
        <v>543</v>
      </c>
      <c r="G178" s="6" t="s">
        <v>22</v>
      </c>
      <c r="H178" s="6" t="s">
        <v>25</v>
      </c>
      <c r="I178" t="s">
        <v>706</v>
      </c>
      <c r="J178" t="s">
        <v>707</v>
      </c>
      <c r="L178" s="19" t="s">
        <v>708</v>
      </c>
      <c r="M178" s="7" t="str">
        <f>+TEXT(HEX2BIN(MID(J178,13,2)),"00000000")</f>
        <v>10100000</v>
      </c>
      <c r="N178" s="7">
        <v>0</v>
      </c>
      <c r="O178" s="7">
        <v>1</v>
      </c>
      <c r="P178" s="6" t="s">
        <v>121</v>
      </c>
      <c r="Q178" s="6" t="s">
        <v>169</v>
      </c>
      <c r="S178">
        <v>1</v>
      </c>
    </row>
    <row r="179" spans="2:19" ht="17" x14ac:dyDescent="0.2">
      <c r="B179" t="s">
        <v>709</v>
      </c>
      <c r="C179" s="6" t="s">
        <v>710</v>
      </c>
      <c r="D179" s="6" t="s">
        <v>705</v>
      </c>
      <c r="E179" s="6" t="s">
        <v>116</v>
      </c>
      <c r="F179" s="6" t="s">
        <v>543</v>
      </c>
      <c r="G179" s="6" t="s">
        <v>22</v>
      </c>
      <c r="H179" s="6" t="s">
        <v>25</v>
      </c>
      <c r="I179" t="s">
        <v>706</v>
      </c>
      <c r="J179" t="s">
        <v>711</v>
      </c>
      <c r="L179" s="19" t="s">
        <v>712</v>
      </c>
      <c r="M179" s="7" t="str">
        <f>+TEXT(HEX2BIN(MID(J179,13,2)),"00000000")</f>
        <v>01111111</v>
      </c>
      <c r="N179" s="7">
        <v>0</v>
      </c>
      <c r="O179" s="7">
        <v>1</v>
      </c>
      <c r="P179" s="6" t="s">
        <v>121</v>
      </c>
      <c r="Q179" s="6" t="s">
        <v>169</v>
      </c>
      <c r="S179">
        <v>1</v>
      </c>
    </row>
    <row r="180" spans="2:19" ht="34" x14ac:dyDescent="0.2">
      <c r="B180" t="s">
        <v>713</v>
      </c>
      <c r="C180" s="6" t="s">
        <v>714</v>
      </c>
      <c r="D180" s="6" t="s">
        <v>705</v>
      </c>
      <c r="E180" s="6" t="s">
        <v>116</v>
      </c>
      <c r="F180" s="6" t="s">
        <v>543</v>
      </c>
      <c r="G180" s="6" t="s">
        <v>22</v>
      </c>
      <c r="H180" s="6" t="s">
        <v>25</v>
      </c>
      <c r="I180" t="s">
        <v>706</v>
      </c>
      <c r="J180" t="s">
        <v>711</v>
      </c>
      <c r="L180" s="19" t="s">
        <v>715</v>
      </c>
      <c r="M180" s="7" t="str">
        <f>+TEXT(HEX2BIN(MID(J180,13,2)),"00000000")</f>
        <v>01111111</v>
      </c>
      <c r="N180" s="7">
        <v>0</v>
      </c>
      <c r="O180" s="7">
        <v>1</v>
      </c>
      <c r="P180" s="6" t="s">
        <v>121</v>
      </c>
      <c r="Q180" s="6" t="s">
        <v>169</v>
      </c>
      <c r="S180">
        <v>1</v>
      </c>
    </row>
    <row r="181" spans="2:19" ht="17" x14ac:dyDescent="0.2">
      <c r="B181" t="s">
        <v>716</v>
      </c>
      <c r="C181" s="6" t="s">
        <v>717</v>
      </c>
      <c r="D181" s="6" t="s">
        <v>718</v>
      </c>
      <c r="E181" s="6">
        <v>2</v>
      </c>
      <c r="F181" s="6" t="s">
        <v>543</v>
      </c>
      <c r="G181" s="6" t="s">
        <v>22</v>
      </c>
      <c r="H181" s="6" t="s">
        <v>25</v>
      </c>
      <c r="I181" t="s">
        <v>719</v>
      </c>
      <c r="J181" t="s">
        <v>720</v>
      </c>
      <c r="K181" s="8" t="s">
        <v>721</v>
      </c>
      <c r="L181" s="19" t="s">
        <v>722</v>
      </c>
      <c r="M181" s="30">
        <f>+(HEX2DEC(MID(J181,13,2))*256+HEX2DEC(MID(J181,16,2)))/12</f>
        <v>35.5</v>
      </c>
      <c r="N181" s="33">
        <v>0</v>
      </c>
      <c r="O181" s="33">
        <v>100</v>
      </c>
      <c r="P181" s="6" t="s">
        <v>161</v>
      </c>
      <c r="Q181" s="6" t="s">
        <v>169</v>
      </c>
      <c r="S181">
        <v>1</v>
      </c>
    </row>
    <row r="182" spans="2:19" ht="17" x14ac:dyDescent="0.2">
      <c r="B182" t="s">
        <v>723</v>
      </c>
      <c r="C182" s="6" t="s">
        <v>724</v>
      </c>
      <c r="D182" s="6" t="s">
        <v>718</v>
      </c>
      <c r="E182" s="6">
        <v>2</v>
      </c>
      <c r="F182" s="6" t="s">
        <v>543</v>
      </c>
      <c r="G182" s="6" t="s">
        <v>22</v>
      </c>
      <c r="H182" s="6" t="s">
        <v>25</v>
      </c>
      <c r="I182" t="s">
        <v>719</v>
      </c>
      <c r="J182" t="s">
        <v>720</v>
      </c>
      <c r="K182" s="8" t="s">
        <v>721</v>
      </c>
      <c r="L182" s="19" t="s">
        <v>725</v>
      </c>
      <c r="M182" s="30">
        <f>+(HEX2DEC(MID(J182,19,2))*256+HEX2DEC(MID(J182,22,2)))/12</f>
        <v>6</v>
      </c>
      <c r="N182" s="33">
        <v>0</v>
      </c>
      <c r="O182" s="33">
        <v>100</v>
      </c>
      <c r="P182" s="6" t="s">
        <v>161</v>
      </c>
      <c r="Q182" s="6" t="s">
        <v>169</v>
      </c>
      <c r="R182">
        <v>1</v>
      </c>
      <c r="S182">
        <v>1</v>
      </c>
    </row>
    <row r="183" spans="2:19" ht="17" x14ac:dyDescent="0.2">
      <c r="B183" t="s">
        <v>726</v>
      </c>
      <c r="C183" s="6" t="s">
        <v>727</v>
      </c>
      <c r="D183" s="6" t="s">
        <v>728</v>
      </c>
      <c r="E183" s="6">
        <v>2</v>
      </c>
      <c r="F183" s="6" t="s">
        <v>543</v>
      </c>
      <c r="G183" s="6" t="s">
        <v>22</v>
      </c>
      <c r="H183" s="6" t="s">
        <v>25</v>
      </c>
      <c r="I183" t="s">
        <v>729</v>
      </c>
      <c r="J183" t="s">
        <v>730</v>
      </c>
      <c r="K183" s="8" t="s">
        <v>721</v>
      </c>
      <c r="L183" s="19" t="s">
        <v>731</v>
      </c>
      <c r="M183" s="30">
        <f>+(HEX2DEC(MID(J183,13,2))*256+HEX2DEC(MID(J183,16,2)))/12</f>
        <v>44.916666666666664</v>
      </c>
      <c r="N183" s="33">
        <v>0</v>
      </c>
      <c r="O183" s="33">
        <v>100</v>
      </c>
      <c r="P183" s="6" t="s">
        <v>161</v>
      </c>
      <c r="Q183" s="6" t="s">
        <v>169</v>
      </c>
      <c r="R183">
        <v>1</v>
      </c>
      <c r="S183">
        <v>1</v>
      </c>
    </row>
    <row r="184" spans="2:19" ht="17" x14ac:dyDescent="0.2">
      <c r="B184" t="s">
        <v>732</v>
      </c>
      <c r="C184" s="6" t="s">
        <v>733</v>
      </c>
      <c r="D184" s="6" t="s">
        <v>728</v>
      </c>
      <c r="E184" s="6">
        <v>2</v>
      </c>
      <c r="F184" s="6" t="s">
        <v>543</v>
      </c>
      <c r="G184" s="6" t="s">
        <v>22</v>
      </c>
      <c r="H184" s="6" t="s">
        <v>25</v>
      </c>
      <c r="I184" t="s">
        <v>729</v>
      </c>
      <c r="J184" t="s">
        <v>734</v>
      </c>
      <c r="K184" s="8" t="s">
        <v>721</v>
      </c>
      <c r="L184" s="19" t="s">
        <v>735</v>
      </c>
      <c r="M184" s="30">
        <f>+(HEX2DEC(MID(J184,19,2))*256+HEX2DEC(MID(J184,22,2)))/12</f>
        <v>67.75</v>
      </c>
      <c r="N184" s="33">
        <v>0</v>
      </c>
      <c r="O184" s="33">
        <v>100</v>
      </c>
      <c r="P184" s="6" t="s">
        <v>161</v>
      </c>
      <c r="Q184" s="6" t="s">
        <v>169</v>
      </c>
      <c r="R184">
        <v>1</v>
      </c>
      <c r="S184">
        <v>1</v>
      </c>
    </row>
    <row r="185" spans="2:19" ht="34" x14ac:dyDescent="0.2">
      <c r="B185" t="s">
        <v>736</v>
      </c>
      <c r="C185" s="6" t="s">
        <v>737</v>
      </c>
      <c r="D185" s="6" t="s">
        <v>738</v>
      </c>
      <c r="E185" s="6">
        <v>2</v>
      </c>
      <c r="F185" s="6" t="s">
        <v>543</v>
      </c>
      <c r="G185" s="6" t="s">
        <v>22</v>
      </c>
      <c r="H185" s="6" t="s">
        <v>25</v>
      </c>
      <c r="I185" t="s">
        <v>739</v>
      </c>
      <c r="J185" t="s">
        <v>740</v>
      </c>
      <c r="K185" s="8" t="s">
        <v>721</v>
      </c>
      <c r="L185" s="19" t="s">
        <v>741</v>
      </c>
      <c r="M185" s="30">
        <f>+(HEX2DEC(MID(J185,13,2))*256+HEX2DEC(MID(J185,16,2)))/12</f>
        <v>2</v>
      </c>
      <c r="N185" s="33">
        <v>0</v>
      </c>
      <c r="O185" s="33">
        <v>100</v>
      </c>
      <c r="P185" s="6" t="s">
        <v>161</v>
      </c>
      <c r="Q185" s="6" t="s">
        <v>169</v>
      </c>
      <c r="S185">
        <v>1</v>
      </c>
    </row>
    <row r="186" spans="2:19" ht="51" x14ac:dyDescent="0.2">
      <c r="B186" t="s">
        <v>742</v>
      </c>
      <c r="C186" s="6" t="s">
        <v>743</v>
      </c>
      <c r="D186" s="6" t="s">
        <v>738</v>
      </c>
      <c r="E186" s="6">
        <v>2</v>
      </c>
      <c r="F186" s="6" t="s">
        <v>543</v>
      </c>
      <c r="G186" s="6" t="s">
        <v>22</v>
      </c>
      <c r="H186" s="6" t="s">
        <v>25</v>
      </c>
      <c r="I186" t="s">
        <v>739</v>
      </c>
      <c r="J186" t="s">
        <v>740</v>
      </c>
      <c r="K186" s="8" t="s">
        <v>721</v>
      </c>
      <c r="L186" s="19" t="s">
        <v>744</v>
      </c>
      <c r="M186" s="30">
        <f>+(HEX2DEC(MID(J186,19,2))*256+HEX2DEC(MID(J186,22,2)))/12</f>
        <v>8.25</v>
      </c>
      <c r="N186" s="33">
        <v>0</v>
      </c>
      <c r="O186" s="33">
        <v>100</v>
      </c>
      <c r="P186" s="6" t="s">
        <v>161</v>
      </c>
      <c r="Q186" s="6" t="s">
        <v>169</v>
      </c>
      <c r="S186">
        <v>1</v>
      </c>
    </row>
    <row r="187" spans="2:19" s="9" customFormat="1" ht="17" x14ac:dyDescent="0.2">
      <c r="B187" s="9" t="s">
        <v>745</v>
      </c>
      <c r="C187" s="35" t="s">
        <v>746</v>
      </c>
      <c r="D187" s="35" t="s">
        <v>747</v>
      </c>
      <c r="E187" s="35">
        <v>1</v>
      </c>
      <c r="F187" s="35" t="s">
        <v>543</v>
      </c>
      <c r="G187" s="35" t="s">
        <v>22</v>
      </c>
      <c r="H187" s="35" t="s">
        <v>25</v>
      </c>
      <c r="I187" s="9" t="s">
        <v>748</v>
      </c>
      <c r="J187" s="9" t="s">
        <v>749</v>
      </c>
      <c r="K187" s="37"/>
      <c r="L187" s="38" t="s">
        <v>750</v>
      </c>
      <c r="M187" s="39"/>
      <c r="N187" s="39"/>
      <c r="O187" s="39"/>
      <c r="P187" s="35"/>
      <c r="Q187" s="35" t="s">
        <v>169</v>
      </c>
      <c r="S187" s="9">
        <v>1</v>
      </c>
    </row>
    <row r="188" spans="2:19" ht="17" x14ac:dyDescent="0.2">
      <c r="B188" t="s">
        <v>751</v>
      </c>
      <c r="D188" s="6" t="s">
        <v>752</v>
      </c>
      <c r="E188" s="6" t="s">
        <v>116</v>
      </c>
      <c r="F188" s="6" t="s">
        <v>543</v>
      </c>
      <c r="G188" s="6" t="s">
        <v>22</v>
      </c>
      <c r="H188" s="6" t="s">
        <v>25</v>
      </c>
      <c r="I188" t="s">
        <v>686</v>
      </c>
      <c r="J188" t="s">
        <v>753</v>
      </c>
      <c r="L188" s="19" t="s">
        <v>754</v>
      </c>
      <c r="M188" s="7" t="str">
        <f>+HEX2BIN(MID(J188,13,2))</f>
        <v>1</v>
      </c>
      <c r="N188" s="7">
        <v>0</v>
      </c>
      <c r="O188" s="7">
        <v>1</v>
      </c>
      <c r="P188" s="6" t="s">
        <v>121</v>
      </c>
      <c r="Q188" s="6" t="s">
        <v>169</v>
      </c>
    </row>
    <row r="189" spans="2:19" s="24" customFormat="1" x14ac:dyDescent="0.2">
      <c r="B189" s="24" t="s">
        <v>755</v>
      </c>
      <c r="C189" s="25"/>
      <c r="D189" s="25"/>
      <c r="E189" s="25"/>
      <c r="F189" s="25"/>
      <c r="G189" s="25"/>
      <c r="H189" s="25"/>
      <c r="K189" s="26"/>
      <c r="L189" s="27"/>
      <c r="M189" s="28"/>
      <c r="N189" s="28">
        <v>0</v>
      </c>
      <c r="O189" s="28">
        <v>1</v>
      </c>
      <c r="P189" s="25" t="s">
        <v>121</v>
      </c>
      <c r="Q189" s="25"/>
      <c r="R189" s="24">
        <v>1</v>
      </c>
    </row>
    <row r="190" spans="2:19" s="24" customFormat="1" x14ac:dyDescent="0.2">
      <c r="B190" s="24" t="s">
        <v>756</v>
      </c>
      <c r="C190" s="25"/>
      <c r="D190" s="25"/>
      <c r="E190" s="25"/>
      <c r="F190" s="25"/>
      <c r="G190" s="25"/>
      <c r="H190" s="25"/>
      <c r="K190" s="26"/>
      <c r="L190" s="27"/>
      <c r="M190" s="28"/>
      <c r="N190" s="28">
        <v>0</v>
      </c>
      <c r="O190" s="28">
        <v>4</v>
      </c>
      <c r="P190" s="25" t="s">
        <v>757</v>
      </c>
      <c r="Q190" s="25"/>
      <c r="R190" s="24">
        <v>1</v>
      </c>
    </row>
    <row r="191" spans="2:19" s="24" customFormat="1" x14ac:dyDescent="0.2">
      <c r="B191" s="24" t="s">
        <v>758</v>
      </c>
      <c r="C191" s="25"/>
      <c r="D191" s="25"/>
      <c r="E191" s="25"/>
      <c r="F191" s="25"/>
      <c r="G191" s="25"/>
      <c r="H191" s="25"/>
      <c r="K191" s="26"/>
      <c r="L191" s="27"/>
      <c r="M191" s="28"/>
      <c r="N191" s="28">
        <v>0</v>
      </c>
      <c r="O191" s="28">
        <v>255</v>
      </c>
      <c r="P191" s="25" t="s">
        <v>147</v>
      </c>
      <c r="Q191" s="25"/>
      <c r="R191" s="24">
        <v>1</v>
      </c>
    </row>
    <row r="192" spans="2:19" s="24" customFormat="1" x14ac:dyDescent="0.2">
      <c r="B192" s="24" t="s">
        <v>759</v>
      </c>
      <c r="C192" s="25"/>
      <c r="D192" s="25"/>
      <c r="E192" s="25"/>
      <c r="F192" s="25"/>
      <c r="G192" s="25"/>
      <c r="H192" s="25"/>
      <c r="I192" s="24" t="s">
        <v>760</v>
      </c>
      <c r="K192" s="26"/>
      <c r="L192" s="27"/>
      <c r="M192" s="28"/>
      <c r="N192" s="28">
        <v>0</v>
      </c>
      <c r="O192" s="28">
        <v>255</v>
      </c>
      <c r="P192" s="25" t="s">
        <v>147</v>
      </c>
      <c r="Q192" s="25"/>
      <c r="R192" s="24">
        <v>1</v>
      </c>
    </row>
    <row r="193" spans="1:19" s="24" customFormat="1" x14ac:dyDescent="0.2">
      <c r="B193" s="24" t="s">
        <v>761</v>
      </c>
      <c r="C193" s="25"/>
      <c r="D193" s="25"/>
      <c r="E193" s="25"/>
      <c r="F193" s="25"/>
      <c r="G193" s="25"/>
      <c r="H193" s="25"/>
      <c r="K193" s="26"/>
      <c r="L193" s="27"/>
      <c r="M193" s="28"/>
      <c r="N193" s="28">
        <v>0</v>
      </c>
      <c r="O193" s="28">
        <v>1</v>
      </c>
      <c r="P193" s="25" t="s">
        <v>121</v>
      </c>
      <c r="Q193" s="25"/>
      <c r="R193" s="24">
        <v>1</v>
      </c>
    </row>
    <row r="194" spans="1:19" s="24" customFormat="1" x14ac:dyDescent="0.2">
      <c r="B194" s="24" t="s">
        <v>762</v>
      </c>
      <c r="C194" s="25"/>
      <c r="D194" s="25"/>
      <c r="E194" s="25"/>
      <c r="F194" s="25"/>
      <c r="G194" s="25"/>
      <c r="H194" s="25"/>
      <c r="K194" s="26"/>
      <c r="L194" s="27"/>
      <c r="M194" s="28"/>
      <c r="N194" s="28">
        <v>0</v>
      </c>
      <c r="O194" s="28">
        <v>1</v>
      </c>
      <c r="P194" s="25" t="s">
        <v>121</v>
      </c>
      <c r="Q194" s="25"/>
      <c r="R194" s="24">
        <v>1</v>
      </c>
    </row>
    <row r="195" spans="1:19" s="24" customFormat="1" x14ac:dyDescent="0.2">
      <c r="B195" s="24" t="s">
        <v>763</v>
      </c>
      <c r="C195" s="25"/>
      <c r="D195" s="25"/>
      <c r="E195" s="25"/>
      <c r="F195" s="25"/>
      <c r="G195" s="25"/>
      <c r="H195" s="25"/>
      <c r="K195" s="26"/>
      <c r="L195" s="27"/>
      <c r="M195" s="28"/>
      <c r="N195" s="28">
        <v>0</v>
      </c>
      <c r="O195" s="28">
        <v>1</v>
      </c>
      <c r="P195" s="25" t="s">
        <v>121</v>
      </c>
      <c r="Q195" s="25"/>
      <c r="R195" s="24">
        <v>1</v>
      </c>
    </row>
    <row r="196" spans="1:19" x14ac:dyDescent="0.2">
      <c r="D196" s="6"/>
      <c r="E196" s="6"/>
      <c r="F196" s="6"/>
      <c r="G196" s="6"/>
      <c r="H196" s="6"/>
      <c r="L196" s="19"/>
    </row>
    <row r="197" spans="1:19" ht="17" x14ac:dyDescent="0.2">
      <c r="A197" t="s">
        <v>764</v>
      </c>
      <c r="B197" t="s">
        <v>153</v>
      </c>
      <c r="C197" s="6" t="s">
        <v>154</v>
      </c>
      <c r="D197" s="31" t="s">
        <v>155</v>
      </c>
      <c r="E197" s="6">
        <v>1</v>
      </c>
      <c r="F197" s="6" t="s">
        <v>765</v>
      </c>
      <c r="G197" s="6" t="s">
        <v>16</v>
      </c>
      <c r="H197" s="6" t="s">
        <v>19</v>
      </c>
      <c r="I197" t="s">
        <v>36</v>
      </c>
      <c r="J197" t="s">
        <v>47</v>
      </c>
      <c r="K197" s="8" t="s">
        <v>159</v>
      </c>
      <c r="L197" s="22" t="s">
        <v>766</v>
      </c>
      <c r="M197" s="7">
        <f>+HEX2DEC(MID(J197,13,2))/255*100</f>
        <v>9.8039215686274517</v>
      </c>
      <c r="N197" s="7">
        <v>0</v>
      </c>
      <c r="O197" s="7">
        <v>100</v>
      </c>
      <c r="P197" s="6" t="s">
        <v>161</v>
      </c>
      <c r="Q197" s="6" t="s">
        <v>169</v>
      </c>
      <c r="S197">
        <v>1</v>
      </c>
    </row>
    <row r="198" spans="1:19" ht="17" x14ac:dyDescent="0.2">
      <c r="B198" t="s">
        <v>163</v>
      </c>
      <c r="C198" s="6" t="s">
        <v>544</v>
      </c>
      <c r="D198" s="31" t="s">
        <v>165</v>
      </c>
      <c r="E198" s="6">
        <v>1</v>
      </c>
      <c r="F198" s="6" t="s">
        <v>765</v>
      </c>
      <c r="G198" s="6" t="s">
        <v>16</v>
      </c>
      <c r="H198" s="6" t="s">
        <v>19</v>
      </c>
      <c r="I198" t="s">
        <v>157</v>
      </c>
      <c r="J198" t="s">
        <v>767</v>
      </c>
      <c r="K198" s="8" t="s">
        <v>167</v>
      </c>
      <c r="L198" s="19" t="s">
        <v>768</v>
      </c>
      <c r="M198" s="7">
        <f>+(HEX2DEC(MID(J198,13,2))-40)</f>
        <v>96</v>
      </c>
      <c r="N198" s="7">
        <v>-40</v>
      </c>
      <c r="O198" s="7">
        <v>125</v>
      </c>
      <c r="P198" s="6" t="s">
        <v>547</v>
      </c>
      <c r="Q198" s="6" t="s">
        <v>169</v>
      </c>
      <c r="S198">
        <v>1</v>
      </c>
    </row>
    <row r="199" spans="1:19" ht="17" x14ac:dyDescent="0.2">
      <c r="B199" t="s">
        <v>176</v>
      </c>
      <c r="C199" s="6" t="s">
        <v>177</v>
      </c>
      <c r="D199" s="31" t="s">
        <v>178</v>
      </c>
      <c r="E199" s="6">
        <v>2</v>
      </c>
      <c r="F199" s="6" t="s">
        <v>765</v>
      </c>
      <c r="G199" s="6" t="s">
        <v>16</v>
      </c>
      <c r="H199" s="6" t="s">
        <v>19</v>
      </c>
      <c r="I199" t="s">
        <v>769</v>
      </c>
      <c r="J199" t="s">
        <v>770</v>
      </c>
      <c r="K199" s="8" t="s">
        <v>180</v>
      </c>
      <c r="L199" s="19" t="s">
        <v>771</v>
      </c>
      <c r="M199" s="7">
        <f>(256*HEX2DEC(MID(J199,13,2))+HEX2DEC(MID(J199,16,2)))/4</f>
        <v>1805</v>
      </c>
      <c r="N199" s="7">
        <v>0</v>
      </c>
      <c r="O199" s="7">
        <v>8000</v>
      </c>
      <c r="P199" s="6" t="s">
        <v>177</v>
      </c>
      <c r="Q199" s="6" t="s">
        <v>169</v>
      </c>
      <c r="S199">
        <v>1</v>
      </c>
    </row>
    <row r="200" spans="1:19" ht="17" x14ac:dyDescent="0.2">
      <c r="B200" t="s">
        <v>207</v>
      </c>
      <c r="C200" s="6" t="s">
        <v>208</v>
      </c>
      <c r="D200" s="31" t="s">
        <v>209</v>
      </c>
      <c r="E200" s="6">
        <v>1</v>
      </c>
      <c r="F200" s="6" t="s">
        <v>765</v>
      </c>
      <c r="G200" s="6" t="s">
        <v>16</v>
      </c>
      <c r="H200" s="6" t="s">
        <v>19</v>
      </c>
      <c r="I200" t="s">
        <v>772</v>
      </c>
      <c r="J200" t="s">
        <v>773</v>
      </c>
      <c r="K200" s="8" t="s">
        <v>159</v>
      </c>
      <c r="L200" s="19" t="s">
        <v>774</v>
      </c>
      <c r="M200" s="54">
        <f>HEX2DEC(MID(J200,13,2))*100/255</f>
        <v>12.549019607843137</v>
      </c>
      <c r="N200" s="54">
        <v>0</v>
      </c>
      <c r="O200" s="54">
        <v>100</v>
      </c>
      <c r="P200" s="6" t="s">
        <v>161</v>
      </c>
      <c r="Q200" s="6" t="s">
        <v>169</v>
      </c>
      <c r="S200">
        <v>1</v>
      </c>
    </row>
    <row r="201" spans="1:19" ht="17" x14ac:dyDescent="0.2">
      <c r="B201" t="s">
        <v>775</v>
      </c>
      <c r="C201" s="6" t="s">
        <v>776</v>
      </c>
      <c r="D201" s="6" t="s">
        <v>107</v>
      </c>
      <c r="E201" s="6">
        <v>1</v>
      </c>
      <c r="F201" s="6" t="s">
        <v>765</v>
      </c>
      <c r="G201" s="6" t="s">
        <v>16</v>
      </c>
      <c r="H201" s="6" t="s">
        <v>19</v>
      </c>
      <c r="I201" t="s">
        <v>42</v>
      </c>
      <c r="J201" t="s">
        <v>108</v>
      </c>
      <c r="K201" s="8" t="s">
        <v>109</v>
      </c>
      <c r="L201" s="19" t="s">
        <v>777</v>
      </c>
      <c r="M201" s="7">
        <f>+(HEX2DEC(MID(J201,13,2)))</f>
        <v>1</v>
      </c>
      <c r="N201" s="7">
        <v>0</v>
      </c>
      <c r="O201" s="7">
        <v>255</v>
      </c>
      <c r="P201" s="6" t="s">
        <v>111</v>
      </c>
      <c r="Q201" s="6" t="s">
        <v>169</v>
      </c>
      <c r="R201">
        <v>1</v>
      </c>
      <c r="S201">
        <v>1</v>
      </c>
    </row>
    <row r="202" spans="1:19" ht="17" x14ac:dyDescent="0.2">
      <c r="B202" t="s">
        <v>778</v>
      </c>
      <c r="C202" s="6" t="s">
        <v>779</v>
      </c>
      <c r="D202" s="31" t="s">
        <v>780</v>
      </c>
      <c r="E202" s="6">
        <v>1</v>
      </c>
      <c r="F202" s="6" t="s">
        <v>765</v>
      </c>
      <c r="G202" s="6" t="s">
        <v>16</v>
      </c>
      <c r="H202" s="6" t="s">
        <v>19</v>
      </c>
      <c r="I202" t="s">
        <v>781</v>
      </c>
      <c r="J202" t="s">
        <v>782</v>
      </c>
      <c r="K202" s="8" t="s">
        <v>783</v>
      </c>
      <c r="L202" s="19" t="s">
        <v>784</v>
      </c>
      <c r="M202" s="7">
        <f>(HEX2DEC(MID(J202,13,2)))*33.811</f>
        <v>2062.471</v>
      </c>
      <c r="N202" s="7">
        <v>0</v>
      </c>
      <c r="O202" s="7">
        <v>8160</v>
      </c>
      <c r="P202" s="6" t="s">
        <v>177</v>
      </c>
      <c r="Q202" s="6" t="s">
        <v>169</v>
      </c>
      <c r="S202">
        <v>1</v>
      </c>
    </row>
    <row r="203" spans="1:19" ht="17" x14ac:dyDescent="0.2">
      <c r="B203" t="s">
        <v>785</v>
      </c>
      <c r="C203" s="6" t="s">
        <v>786</v>
      </c>
      <c r="D203" s="6" t="s">
        <v>787</v>
      </c>
      <c r="E203" s="6">
        <v>1</v>
      </c>
      <c r="F203" s="6" t="s">
        <v>765</v>
      </c>
      <c r="G203" s="6" t="s">
        <v>16</v>
      </c>
      <c r="H203" s="6" t="s">
        <v>19</v>
      </c>
      <c r="I203" t="s">
        <v>788</v>
      </c>
      <c r="J203" t="s">
        <v>789</v>
      </c>
      <c r="K203" s="8" t="s">
        <v>790</v>
      </c>
      <c r="L203" s="19" t="s">
        <v>791</v>
      </c>
      <c r="M203" s="7">
        <f>(HEX2DEC(MID(J203,13,2))-50)</f>
        <v>82</v>
      </c>
      <c r="N203" s="7">
        <v>-50</v>
      </c>
      <c r="O203" s="7">
        <v>205</v>
      </c>
      <c r="P203" s="6" t="s">
        <v>547</v>
      </c>
      <c r="Q203" s="6" t="s">
        <v>169</v>
      </c>
      <c r="S203">
        <v>1</v>
      </c>
    </row>
    <row r="204" spans="1:19" ht="17" x14ac:dyDescent="0.2">
      <c r="B204" t="s">
        <v>792</v>
      </c>
      <c r="C204" s="6" t="s">
        <v>793</v>
      </c>
      <c r="D204" s="31" t="s">
        <v>794</v>
      </c>
      <c r="E204" s="6">
        <v>1</v>
      </c>
      <c r="F204" s="6" t="s">
        <v>765</v>
      </c>
      <c r="G204" s="6" t="s">
        <v>16</v>
      </c>
      <c r="H204" s="6" t="s">
        <v>19</v>
      </c>
      <c r="I204" t="s">
        <v>795</v>
      </c>
      <c r="J204" t="s">
        <v>796</v>
      </c>
      <c r="K204" s="8" t="s">
        <v>783</v>
      </c>
      <c r="L204" s="19" t="s">
        <v>797</v>
      </c>
      <c r="M204" s="7">
        <f>(HEX2DEC(MID(J204,13,2)))*32</f>
        <v>2528</v>
      </c>
      <c r="N204" s="7">
        <v>0</v>
      </c>
      <c r="O204" s="7">
        <v>8160</v>
      </c>
      <c r="P204" s="6" t="s">
        <v>177</v>
      </c>
      <c r="Q204" s="6" t="s">
        <v>169</v>
      </c>
      <c r="S204">
        <v>1</v>
      </c>
    </row>
    <row r="205" spans="1:19" ht="17" x14ac:dyDescent="0.2">
      <c r="B205" t="s">
        <v>798</v>
      </c>
      <c r="C205" s="6" t="s">
        <v>799</v>
      </c>
      <c r="D205" s="6" t="s">
        <v>800</v>
      </c>
      <c r="E205" s="6">
        <v>1</v>
      </c>
      <c r="F205" s="6" t="s">
        <v>765</v>
      </c>
      <c r="G205" s="6" t="s">
        <v>16</v>
      </c>
      <c r="H205" s="6" t="s">
        <v>19</v>
      </c>
      <c r="I205" t="s">
        <v>801</v>
      </c>
      <c r="J205" t="s">
        <v>802</v>
      </c>
      <c r="K205" s="8" t="s">
        <v>803</v>
      </c>
      <c r="L205" s="19" t="s">
        <v>804</v>
      </c>
      <c r="M205" s="7">
        <f>HEX2DEC(MID(J205,13,2))/10</f>
        <v>0.2</v>
      </c>
      <c r="N205" s="7">
        <v>0</v>
      </c>
      <c r="O205" s="7">
        <v>100</v>
      </c>
      <c r="P205" s="6" t="s">
        <v>161</v>
      </c>
      <c r="Q205" s="6" t="s">
        <v>169</v>
      </c>
      <c r="S205">
        <v>1</v>
      </c>
    </row>
    <row r="206" spans="1:19" ht="17" x14ac:dyDescent="0.2">
      <c r="B206" t="s">
        <v>805</v>
      </c>
      <c r="C206" s="6" t="s">
        <v>806</v>
      </c>
      <c r="D206" s="6" t="s">
        <v>807</v>
      </c>
      <c r="E206" s="6">
        <v>1</v>
      </c>
      <c r="F206" s="6" t="s">
        <v>765</v>
      </c>
      <c r="G206" s="6" t="s">
        <v>16</v>
      </c>
      <c r="H206" s="6" t="s">
        <v>19</v>
      </c>
      <c r="I206" t="s">
        <v>808</v>
      </c>
      <c r="J206" t="s">
        <v>809</v>
      </c>
      <c r="K206" s="8" t="s">
        <v>803</v>
      </c>
      <c r="L206" s="19" t="s">
        <v>810</v>
      </c>
      <c r="M206" s="7">
        <f>HEX2DEC(MID(J206,13,2))/10</f>
        <v>12.6</v>
      </c>
      <c r="N206" s="7">
        <v>0</v>
      </c>
      <c r="O206" s="7">
        <v>100</v>
      </c>
      <c r="P206" s="6" t="s">
        <v>161</v>
      </c>
      <c r="Q206" s="6" t="s">
        <v>169</v>
      </c>
      <c r="S206">
        <v>1</v>
      </c>
    </row>
    <row r="207" spans="1:19" ht="17" x14ac:dyDescent="0.2">
      <c r="B207" t="s">
        <v>811</v>
      </c>
      <c r="C207" s="6" t="s">
        <v>812</v>
      </c>
      <c r="D207" s="6" t="s">
        <v>813</v>
      </c>
      <c r="E207" s="6">
        <v>1</v>
      </c>
      <c r="F207" s="6" t="s">
        <v>765</v>
      </c>
      <c r="G207" s="6" t="s">
        <v>16</v>
      </c>
      <c r="H207" s="6" t="s">
        <v>19</v>
      </c>
      <c r="I207" t="s">
        <v>814</v>
      </c>
      <c r="J207" t="s">
        <v>815</v>
      </c>
      <c r="K207" s="8" t="s">
        <v>803</v>
      </c>
      <c r="L207" s="19" t="s">
        <v>816</v>
      </c>
      <c r="M207" s="7">
        <f>HEX2DEC(MID(J207,13,2))/10</f>
        <v>12.1</v>
      </c>
      <c r="N207" s="7">
        <v>0</v>
      </c>
      <c r="O207" s="7">
        <v>100</v>
      </c>
      <c r="P207" s="6" t="s">
        <v>161</v>
      </c>
      <c r="Q207" s="6" t="s">
        <v>169</v>
      </c>
      <c r="S207">
        <v>1</v>
      </c>
    </row>
    <row r="208" spans="1:19" ht="17" x14ac:dyDescent="0.2">
      <c r="B208" t="s">
        <v>817</v>
      </c>
      <c r="C208" s="6" t="s">
        <v>818</v>
      </c>
      <c r="D208" s="6" t="s">
        <v>819</v>
      </c>
      <c r="E208" s="6">
        <v>2</v>
      </c>
      <c r="F208" s="6" t="s">
        <v>765</v>
      </c>
      <c r="G208" s="6" t="s">
        <v>16</v>
      </c>
      <c r="H208" s="6" t="s">
        <v>19</v>
      </c>
      <c r="I208" t="s">
        <v>820</v>
      </c>
      <c r="J208" t="s">
        <v>821</v>
      </c>
      <c r="K208" s="8" t="s">
        <v>822</v>
      </c>
      <c r="L208" s="19" t="s">
        <v>823</v>
      </c>
      <c r="M208" s="7">
        <f>(256*HEX2DEC(MID(J208,13,2))+HEX2DEC(MID(J208,16,2)))/1000</f>
        <v>0.05</v>
      </c>
      <c r="N208" s="7">
        <v>0</v>
      </c>
      <c r="P208" s="6" t="s">
        <v>109</v>
      </c>
      <c r="Q208" s="6" t="s">
        <v>169</v>
      </c>
      <c r="S208">
        <v>1</v>
      </c>
    </row>
    <row r="209" spans="2:19" ht="17" x14ac:dyDescent="0.2">
      <c r="B209" t="s">
        <v>824</v>
      </c>
      <c r="C209" s="6" t="s">
        <v>825</v>
      </c>
      <c r="D209" s="6" t="s">
        <v>826</v>
      </c>
      <c r="E209" s="6">
        <v>2</v>
      </c>
      <c r="F209" s="6" t="s">
        <v>765</v>
      </c>
      <c r="G209" s="6" t="s">
        <v>16</v>
      </c>
      <c r="H209" s="6" t="s">
        <v>19</v>
      </c>
      <c r="I209" t="s">
        <v>827</v>
      </c>
      <c r="J209" t="s">
        <v>828</v>
      </c>
      <c r="K209" s="8" t="s">
        <v>822</v>
      </c>
      <c r="L209" s="19" t="s">
        <v>829</v>
      </c>
      <c r="M209" s="7">
        <f>(256*HEX2DEC(MID(J209,13,2))+HEX2DEC(MID(J209,16,2)))/1000</f>
        <v>0.8</v>
      </c>
      <c r="N209" s="7">
        <v>0</v>
      </c>
      <c r="P209" s="6" t="s">
        <v>109</v>
      </c>
      <c r="Q209" s="6" t="s">
        <v>169</v>
      </c>
      <c r="S209">
        <v>1</v>
      </c>
    </row>
    <row r="210" spans="2:19" ht="17" x14ac:dyDescent="0.2">
      <c r="B210" t="s">
        <v>830</v>
      </c>
      <c r="C210" s="6" t="s">
        <v>831</v>
      </c>
      <c r="D210" s="6" t="s">
        <v>832</v>
      </c>
      <c r="E210" s="6">
        <v>2</v>
      </c>
      <c r="F210" s="6" t="s">
        <v>765</v>
      </c>
      <c r="G210" s="6" t="s">
        <v>16</v>
      </c>
      <c r="H210" s="6" t="s">
        <v>19</v>
      </c>
      <c r="I210" t="s">
        <v>833</v>
      </c>
      <c r="J210" t="s">
        <v>828</v>
      </c>
      <c r="K210" s="8" t="s">
        <v>822</v>
      </c>
      <c r="L210" s="19" t="s">
        <v>834</v>
      </c>
      <c r="M210" s="7">
        <f>(256*HEX2DEC(MID(J210,13,2))+HEX2DEC(MID(J210,16,2)))/1000</f>
        <v>0.8</v>
      </c>
      <c r="N210" s="7">
        <v>0</v>
      </c>
      <c r="P210" s="6" t="s">
        <v>109</v>
      </c>
      <c r="Q210" s="6" t="s">
        <v>169</v>
      </c>
      <c r="S210">
        <v>1</v>
      </c>
    </row>
    <row r="211" spans="2:19" ht="17" x14ac:dyDescent="0.2">
      <c r="B211" t="s">
        <v>835</v>
      </c>
      <c r="C211" s="6" t="s">
        <v>836</v>
      </c>
      <c r="D211" s="6" t="s">
        <v>837</v>
      </c>
      <c r="E211" s="6">
        <v>2</v>
      </c>
      <c r="F211" s="6" t="s">
        <v>765</v>
      </c>
      <c r="G211" s="6" t="s">
        <v>16</v>
      </c>
      <c r="H211" s="6" t="s">
        <v>19</v>
      </c>
      <c r="I211" t="s">
        <v>838</v>
      </c>
      <c r="J211" t="s">
        <v>839</v>
      </c>
      <c r="K211" s="8" t="s">
        <v>822</v>
      </c>
      <c r="L211" s="19" t="s">
        <v>840</v>
      </c>
      <c r="M211" s="7">
        <f>(256*HEX2DEC(MID(J211,13,2))+HEX2DEC(MID(J211,16,2)))/1000</f>
        <v>0.1</v>
      </c>
      <c r="N211" s="7">
        <v>0</v>
      </c>
      <c r="P211" s="6" t="s">
        <v>109</v>
      </c>
      <c r="Q211" s="6" t="s">
        <v>169</v>
      </c>
      <c r="S211">
        <v>1</v>
      </c>
    </row>
    <row r="212" spans="2:19" ht="17" x14ac:dyDescent="0.2">
      <c r="B212" t="s">
        <v>841</v>
      </c>
      <c r="C212" s="6" t="s">
        <v>842</v>
      </c>
      <c r="D212" s="6" t="s">
        <v>843</v>
      </c>
      <c r="E212" s="6">
        <v>2</v>
      </c>
      <c r="F212" s="6" t="s">
        <v>765</v>
      </c>
      <c r="G212" s="6" t="s">
        <v>16</v>
      </c>
      <c r="H212" s="6" t="s">
        <v>19</v>
      </c>
      <c r="I212" t="s">
        <v>844</v>
      </c>
      <c r="J212" t="s">
        <v>845</v>
      </c>
      <c r="K212" s="8" t="s">
        <v>822</v>
      </c>
      <c r="L212" s="19" t="s">
        <v>846</v>
      </c>
      <c r="M212" s="7">
        <f>(256*HEX2DEC(MID(J212,13,2))+HEX2DEC(MID(J212,16,2)))/1000</f>
        <v>0.05</v>
      </c>
      <c r="N212" s="7">
        <v>0</v>
      </c>
      <c r="P212" s="6" t="s">
        <v>109</v>
      </c>
      <c r="Q212" s="6" t="s">
        <v>169</v>
      </c>
      <c r="S212">
        <v>1</v>
      </c>
    </row>
    <row r="213" spans="2:19" x14ac:dyDescent="0.2">
      <c r="B213" t="s">
        <v>847</v>
      </c>
      <c r="C213" s="6" t="s">
        <v>848</v>
      </c>
      <c r="D213" s="6" t="s">
        <v>849</v>
      </c>
      <c r="E213" s="6">
        <v>1</v>
      </c>
      <c r="F213" s="6" t="s">
        <v>765</v>
      </c>
      <c r="G213" s="6" t="s">
        <v>16</v>
      </c>
      <c r="H213" s="6" t="s">
        <v>19</v>
      </c>
      <c r="I213" t="s">
        <v>850</v>
      </c>
      <c r="J213" t="s">
        <v>851</v>
      </c>
      <c r="K213" s="8" t="s">
        <v>159</v>
      </c>
      <c r="L213" s="8" t="s">
        <v>852</v>
      </c>
      <c r="M213" s="7">
        <f>+HEX2DEC(MID(J213,13,2))/2</f>
        <v>104.5</v>
      </c>
      <c r="N213" s="7">
        <v>0</v>
      </c>
      <c r="O213" s="7">
        <v>104.5</v>
      </c>
      <c r="P213" s="6" t="s">
        <v>161</v>
      </c>
      <c r="Q213" s="6" t="s">
        <v>169</v>
      </c>
      <c r="S213">
        <v>1</v>
      </c>
    </row>
    <row r="214" spans="2:19" ht="17" x14ac:dyDescent="0.2">
      <c r="B214" t="s">
        <v>853</v>
      </c>
      <c r="C214" s="6" t="s">
        <v>854</v>
      </c>
      <c r="D214" s="6" t="s">
        <v>855</v>
      </c>
      <c r="E214" s="6">
        <v>1</v>
      </c>
      <c r="F214" s="6" t="s">
        <v>765</v>
      </c>
      <c r="G214" s="6" t="s">
        <v>16</v>
      </c>
      <c r="H214" s="6" t="s">
        <v>19</v>
      </c>
      <c r="I214" t="s">
        <v>856</v>
      </c>
      <c r="J214" t="s">
        <v>857</v>
      </c>
      <c r="K214" s="8" t="s">
        <v>109</v>
      </c>
      <c r="L214" s="19" t="s">
        <v>858</v>
      </c>
      <c r="M214" s="7">
        <f>HEX2DEC(MID(J214,13,2))</f>
        <v>47</v>
      </c>
      <c r="N214" s="7">
        <v>0</v>
      </c>
      <c r="O214" s="7">
        <v>100</v>
      </c>
      <c r="P214" s="6" t="s">
        <v>161</v>
      </c>
      <c r="Q214" s="6" t="s">
        <v>169</v>
      </c>
      <c r="S214">
        <v>1</v>
      </c>
    </row>
    <row r="215" spans="2:19" ht="17" x14ac:dyDescent="0.2">
      <c r="B215" t="s">
        <v>859</v>
      </c>
      <c r="C215" s="6" t="s">
        <v>860</v>
      </c>
      <c r="D215" s="6" t="s">
        <v>861</v>
      </c>
      <c r="E215" s="6">
        <v>1</v>
      </c>
      <c r="F215" s="6" t="s">
        <v>765</v>
      </c>
      <c r="G215" s="6" t="s">
        <v>16</v>
      </c>
      <c r="H215" s="6" t="s">
        <v>19</v>
      </c>
      <c r="I215" t="s">
        <v>862</v>
      </c>
      <c r="J215" t="s">
        <v>863</v>
      </c>
      <c r="K215" s="8" t="s">
        <v>109</v>
      </c>
      <c r="L215" s="19" t="s">
        <v>864</v>
      </c>
      <c r="M215" s="7">
        <f>HEX2DEC(MID(J215,13,2))</f>
        <v>45</v>
      </c>
      <c r="N215" s="7">
        <v>0</v>
      </c>
      <c r="O215" s="7">
        <v>100</v>
      </c>
      <c r="P215" s="6" t="s">
        <v>161</v>
      </c>
      <c r="Q215" s="6" t="s">
        <v>169</v>
      </c>
      <c r="S215">
        <v>1</v>
      </c>
    </row>
    <row r="216" spans="2:19" ht="51" x14ac:dyDescent="0.2">
      <c r="B216" t="s">
        <v>865</v>
      </c>
      <c r="C216" s="6" t="s">
        <v>866</v>
      </c>
      <c r="D216" s="6" t="s">
        <v>867</v>
      </c>
      <c r="E216" s="6" t="s">
        <v>868</v>
      </c>
      <c r="F216" s="6" t="s">
        <v>765</v>
      </c>
      <c r="G216" s="6" t="s">
        <v>16</v>
      </c>
      <c r="H216" s="6" t="s">
        <v>19</v>
      </c>
      <c r="I216" t="s">
        <v>869</v>
      </c>
      <c r="J216" t="s">
        <v>870</v>
      </c>
      <c r="L216" s="19" t="s">
        <v>871</v>
      </c>
      <c r="M216" s="7" t="str">
        <f t="shared" ref="M216:M221" si="7">TEXT(HEX2BIN(MID(J216,13,2)),"00000000")</f>
        <v>01111010</v>
      </c>
      <c r="N216" s="7">
        <v>0</v>
      </c>
      <c r="O216" s="7">
        <v>1</v>
      </c>
      <c r="P216" s="6" t="s">
        <v>121</v>
      </c>
      <c r="Q216" s="6" t="s">
        <v>169</v>
      </c>
      <c r="S216">
        <v>1</v>
      </c>
    </row>
    <row r="217" spans="2:19" ht="17" x14ac:dyDescent="0.2">
      <c r="B217" t="s">
        <v>872</v>
      </c>
      <c r="C217" s="6" t="s">
        <v>873</v>
      </c>
      <c r="D217" s="6" t="s">
        <v>867</v>
      </c>
      <c r="E217" s="6" t="s">
        <v>116</v>
      </c>
      <c r="F217" s="6" t="s">
        <v>765</v>
      </c>
      <c r="G217" s="6" t="s">
        <v>16</v>
      </c>
      <c r="H217" s="6" t="s">
        <v>19</v>
      </c>
      <c r="I217" t="s">
        <v>869</v>
      </c>
      <c r="J217" t="s">
        <v>874</v>
      </c>
      <c r="L217" s="19" t="s">
        <v>875</v>
      </c>
      <c r="M217" s="7" t="str">
        <f t="shared" si="7"/>
        <v>01111010</v>
      </c>
      <c r="N217" s="7">
        <v>0</v>
      </c>
      <c r="O217" s="7">
        <v>1</v>
      </c>
      <c r="P217" s="6" t="s">
        <v>121</v>
      </c>
      <c r="Q217" s="6" t="s">
        <v>169</v>
      </c>
      <c r="S217">
        <v>1</v>
      </c>
    </row>
    <row r="218" spans="2:19" ht="17" x14ac:dyDescent="0.2">
      <c r="B218" t="s">
        <v>876</v>
      </c>
      <c r="C218" s="6" t="s">
        <v>877</v>
      </c>
      <c r="D218" s="6" t="s">
        <v>867</v>
      </c>
      <c r="E218" s="6" t="s">
        <v>116</v>
      </c>
      <c r="F218" s="6" t="s">
        <v>765</v>
      </c>
      <c r="G218" s="6" t="s">
        <v>16</v>
      </c>
      <c r="H218" s="6" t="s">
        <v>19</v>
      </c>
      <c r="I218" t="s">
        <v>850</v>
      </c>
      <c r="J218" t="s">
        <v>878</v>
      </c>
      <c r="L218" s="19" t="s">
        <v>879</v>
      </c>
      <c r="M218" s="7" t="str">
        <f t="shared" si="7"/>
        <v>01111010</v>
      </c>
      <c r="N218" s="7">
        <v>0</v>
      </c>
      <c r="O218" s="7">
        <v>1</v>
      </c>
      <c r="P218" s="6" t="s">
        <v>121</v>
      </c>
      <c r="Q218" s="6" t="s">
        <v>169</v>
      </c>
      <c r="S218">
        <v>1</v>
      </c>
    </row>
    <row r="219" spans="2:19" ht="17" x14ac:dyDescent="0.2">
      <c r="B219" t="s">
        <v>880</v>
      </c>
      <c r="C219" s="6" t="s">
        <v>881</v>
      </c>
      <c r="D219" s="6" t="s">
        <v>867</v>
      </c>
      <c r="E219" s="6" t="s">
        <v>116</v>
      </c>
      <c r="F219" s="6" t="s">
        <v>765</v>
      </c>
      <c r="G219" s="6" t="s">
        <v>16</v>
      </c>
      <c r="H219" s="6" t="s">
        <v>19</v>
      </c>
      <c r="I219" t="s">
        <v>850</v>
      </c>
      <c r="J219" t="s">
        <v>878</v>
      </c>
      <c r="L219" s="19" t="s">
        <v>882</v>
      </c>
      <c r="M219" s="7" t="str">
        <f t="shared" si="7"/>
        <v>01111010</v>
      </c>
      <c r="N219" s="7">
        <v>0</v>
      </c>
      <c r="O219" s="7">
        <v>1</v>
      </c>
      <c r="P219" s="6" t="s">
        <v>121</v>
      </c>
      <c r="Q219" s="6" t="s">
        <v>169</v>
      </c>
      <c r="S219">
        <v>1</v>
      </c>
    </row>
    <row r="220" spans="2:19" ht="34" x14ac:dyDescent="0.2">
      <c r="B220" t="s">
        <v>883</v>
      </c>
      <c r="C220" s="6" t="s">
        <v>884</v>
      </c>
      <c r="D220" s="6" t="s">
        <v>867</v>
      </c>
      <c r="E220" s="6" t="s">
        <v>116</v>
      </c>
      <c r="F220" s="6" t="s">
        <v>765</v>
      </c>
      <c r="G220" s="6" t="s">
        <v>16</v>
      </c>
      <c r="H220" s="6" t="s">
        <v>19</v>
      </c>
      <c r="I220" t="s">
        <v>850</v>
      </c>
      <c r="J220" t="s">
        <v>878</v>
      </c>
      <c r="L220" s="19" t="s">
        <v>885</v>
      </c>
      <c r="M220" s="7" t="str">
        <f t="shared" si="7"/>
        <v>01111010</v>
      </c>
      <c r="N220" s="7">
        <v>0</v>
      </c>
      <c r="O220" s="7">
        <v>1</v>
      </c>
      <c r="P220" s="6" t="s">
        <v>121</v>
      </c>
      <c r="Q220" s="6" t="s">
        <v>169</v>
      </c>
      <c r="S220">
        <v>1</v>
      </c>
    </row>
    <row r="221" spans="2:19" ht="17" x14ac:dyDescent="0.2">
      <c r="B221" t="s">
        <v>886</v>
      </c>
      <c r="C221" s="6" t="s">
        <v>887</v>
      </c>
      <c r="D221" s="6" t="s">
        <v>867</v>
      </c>
      <c r="E221" s="6" t="s">
        <v>116</v>
      </c>
      <c r="F221" s="6" t="s">
        <v>765</v>
      </c>
      <c r="G221" s="6" t="s">
        <v>16</v>
      </c>
      <c r="H221" s="6" t="s">
        <v>19</v>
      </c>
      <c r="I221" t="s">
        <v>869</v>
      </c>
      <c r="J221" t="s">
        <v>878</v>
      </c>
      <c r="L221" s="19" t="s">
        <v>888</v>
      </c>
      <c r="M221" s="7" t="str">
        <f t="shared" si="7"/>
        <v>01111010</v>
      </c>
      <c r="N221" s="7">
        <v>0</v>
      </c>
      <c r="O221" s="7">
        <v>1</v>
      </c>
      <c r="P221" s="6" t="s">
        <v>121</v>
      </c>
      <c r="Q221" s="6" t="s">
        <v>169</v>
      </c>
      <c r="S221">
        <v>1</v>
      </c>
    </row>
    <row r="222" spans="2:19" ht="34" x14ac:dyDescent="0.2">
      <c r="B222" t="s">
        <v>889</v>
      </c>
      <c r="C222" s="6" t="s">
        <v>890</v>
      </c>
      <c r="D222" s="6" t="s">
        <v>867</v>
      </c>
      <c r="E222" s="6" t="s">
        <v>116</v>
      </c>
      <c r="F222" s="6" t="s">
        <v>765</v>
      </c>
      <c r="G222" s="6" t="s">
        <v>16</v>
      </c>
      <c r="H222" s="6" t="s">
        <v>19</v>
      </c>
      <c r="I222" t="s">
        <v>869</v>
      </c>
      <c r="J222" t="s">
        <v>891</v>
      </c>
      <c r="L222" s="19" t="s">
        <v>892</v>
      </c>
      <c r="M222" s="7" t="str">
        <f>TEXT(HEX2BIN(MID(J222,16,2)),"00000000")</f>
        <v>11100100</v>
      </c>
      <c r="N222" s="7">
        <v>0</v>
      </c>
      <c r="O222" s="7">
        <v>1</v>
      </c>
      <c r="P222" s="6" t="s">
        <v>121</v>
      </c>
      <c r="Q222" s="6" t="s">
        <v>169</v>
      </c>
      <c r="S222">
        <v>1</v>
      </c>
    </row>
    <row r="223" spans="2:19" ht="17" x14ac:dyDescent="0.2">
      <c r="B223" t="s">
        <v>893</v>
      </c>
      <c r="C223" s="6" t="s">
        <v>894</v>
      </c>
      <c r="D223" s="6" t="s">
        <v>867</v>
      </c>
      <c r="E223" s="6" t="s">
        <v>116</v>
      </c>
      <c r="F223" s="6" t="s">
        <v>765</v>
      </c>
      <c r="G223" s="6" t="s">
        <v>16</v>
      </c>
      <c r="H223" s="6" t="s">
        <v>19</v>
      </c>
      <c r="I223" t="s">
        <v>869</v>
      </c>
      <c r="J223" t="s">
        <v>895</v>
      </c>
      <c r="L223" s="19" t="s">
        <v>896</v>
      </c>
      <c r="M223" s="7" t="str">
        <f>TEXT(HEX2BIN(MID(J223,16,2)),"00000000")</f>
        <v>01000100</v>
      </c>
      <c r="N223" s="7">
        <v>0</v>
      </c>
      <c r="O223" s="7">
        <v>1</v>
      </c>
      <c r="P223" s="6" t="s">
        <v>121</v>
      </c>
      <c r="Q223" s="6" t="s">
        <v>169</v>
      </c>
      <c r="S223">
        <v>1</v>
      </c>
    </row>
    <row r="224" spans="2:19" ht="17" x14ac:dyDescent="0.2">
      <c r="B224" t="s">
        <v>897</v>
      </c>
      <c r="C224" s="6" t="s">
        <v>898</v>
      </c>
      <c r="D224" s="6" t="s">
        <v>867</v>
      </c>
      <c r="E224" s="6" t="s">
        <v>116</v>
      </c>
      <c r="F224" s="6" t="s">
        <v>765</v>
      </c>
      <c r="G224" s="6" t="s">
        <v>16</v>
      </c>
      <c r="H224" s="6" t="s">
        <v>19</v>
      </c>
      <c r="I224" t="s">
        <v>869</v>
      </c>
      <c r="J224" t="s">
        <v>899</v>
      </c>
      <c r="L224" s="19" t="s">
        <v>900</v>
      </c>
      <c r="M224" s="7" t="str">
        <f>TEXT(HEX2BIN(MID(J224,16,2)),"00000000")</f>
        <v>00100100</v>
      </c>
      <c r="N224" s="7">
        <v>0</v>
      </c>
      <c r="O224" s="7">
        <v>1</v>
      </c>
      <c r="P224" s="6" t="s">
        <v>121</v>
      </c>
      <c r="Q224" s="6" t="s">
        <v>169</v>
      </c>
      <c r="S224">
        <v>1</v>
      </c>
    </row>
    <row r="225" spans="1:19" s="9" customFormat="1" ht="17" x14ac:dyDescent="0.2">
      <c r="B225" s="9" t="s">
        <v>901</v>
      </c>
      <c r="C225" s="35" t="s">
        <v>902</v>
      </c>
      <c r="D225" s="35" t="s">
        <v>867</v>
      </c>
      <c r="E225" s="35" t="s">
        <v>116</v>
      </c>
      <c r="F225" s="35" t="s">
        <v>765</v>
      </c>
      <c r="G225" s="35" t="s">
        <v>16</v>
      </c>
      <c r="H225" s="35" t="s">
        <v>19</v>
      </c>
      <c r="I225" s="9" t="s">
        <v>869</v>
      </c>
      <c r="J225" s="9" t="s">
        <v>903</v>
      </c>
      <c r="K225" s="37"/>
      <c r="L225" s="38" t="s">
        <v>904</v>
      </c>
      <c r="M225" s="39"/>
      <c r="N225" s="39"/>
      <c r="O225" s="39"/>
      <c r="P225" s="35"/>
      <c r="Q225" s="35" t="s">
        <v>169</v>
      </c>
      <c r="S225" s="9">
        <v>1</v>
      </c>
    </row>
    <row r="226" spans="1:19" s="9" customFormat="1" ht="17" x14ac:dyDescent="0.2">
      <c r="B226" s="9" t="s">
        <v>905</v>
      </c>
      <c r="C226" s="35" t="s">
        <v>906</v>
      </c>
      <c r="D226" s="35" t="s">
        <v>867</v>
      </c>
      <c r="E226" s="35" t="s">
        <v>116</v>
      </c>
      <c r="F226" s="35" t="s">
        <v>765</v>
      </c>
      <c r="G226" s="35" t="s">
        <v>16</v>
      </c>
      <c r="H226" s="35" t="s">
        <v>19</v>
      </c>
      <c r="I226" s="9" t="s">
        <v>869</v>
      </c>
      <c r="J226" s="9" t="s">
        <v>870</v>
      </c>
      <c r="K226" s="37"/>
      <c r="L226" s="38" t="s">
        <v>907</v>
      </c>
      <c r="M226" s="39"/>
      <c r="N226" s="39"/>
      <c r="O226" s="39"/>
      <c r="P226" s="35"/>
      <c r="Q226" s="35" t="s">
        <v>169</v>
      </c>
      <c r="S226" s="9">
        <v>1</v>
      </c>
    </row>
    <row r="227" spans="1:19" s="9" customFormat="1" ht="17" x14ac:dyDescent="0.2">
      <c r="B227" s="9" t="s">
        <v>908</v>
      </c>
      <c r="C227" s="35"/>
      <c r="D227" s="35" t="s">
        <v>867</v>
      </c>
      <c r="E227" s="35" t="s">
        <v>116</v>
      </c>
      <c r="F227" s="35" t="s">
        <v>765</v>
      </c>
      <c r="G227" s="35" t="s">
        <v>16</v>
      </c>
      <c r="H227" s="35" t="s">
        <v>19</v>
      </c>
      <c r="I227" s="9" t="s">
        <v>869</v>
      </c>
      <c r="J227" s="9" t="s">
        <v>870</v>
      </c>
      <c r="K227" s="37"/>
      <c r="L227" s="38" t="s">
        <v>907</v>
      </c>
      <c r="M227" s="39"/>
      <c r="N227" s="39"/>
      <c r="O227" s="39"/>
      <c r="P227" s="35"/>
      <c r="Q227" s="35" t="s">
        <v>169</v>
      </c>
    </row>
    <row r="228" spans="1:19" s="9" customFormat="1" ht="68" x14ac:dyDescent="0.2">
      <c r="B228" s="9" t="s">
        <v>909</v>
      </c>
      <c r="C228" s="35" t="s">
        <v>910</v>
      </c>
      <c r="D228" s="35" t="s">
        <v>867</v>
      </c>
      <c r="E228" s="35" t="s">
        <v>116</v>
      </c>
      <c r="F228" s="35" t="s">
        <v>765</v>
      </c>
      <c r="G228" s="35" t="s">
        <v>16</v>
      </c>
      <c r="H228" s="35" t="s">
        <v>19</v>
      </c>
      <c r="I228" s="9" t="s">
        <v>869</v>
      </c>
      <c r="J228" s="9" t="s">
        <v>874</v>
      </c>
      <c r="K228" s="37"/>
      <c r="L228" s="38" t="s">
        <v>911</v>
      </c>
      <c r="M228" s="39" t="str">
        <f>HEX2BIN(MID(J228,16,2))</f>
        <v>100100</v>
      </c>
      <c r="N228" s="39"/>
      <c r="O228" s="39"/>
      <c r="P228" s="35"/>
      <c r="Q228" s="35" t="s">
        <v>169</v>
      </c>
      <c r="S228" s="9">
        <v>1</v>
      </c>
    </row>
    <row r="229" spans="1:19" s="9" customFormat="1" ht="17" x14ac:dyDescent="0.2">
      <c r="B229" s="9" t="s">
        <v>912</v>
      </c>
      <c r="C229" s="35" t="s">
        <v>913</v>
      </c>
      <c r="D229" s="35" t="s">
        <v>867</v>
      </c>
      <c r="E229" s="35" t="s">
        <v>116</v>
      </c>
      <c r="F229" s="35" t="s">
        <v>765</v>
      </c>
      <c r="G229" s="35" t="s">
        <v>16</v>
      </c>
      <c r="H229" s="35" t="s">
        <v>19</v>
      </c>
      <c r="I229" s="9" t="s">
        <v>869</v>
      </c>
      <c r="J229" s="9" t="s">
        <v>874</v>
      </c>
      <c r="K229" s="37"/>
      <c r="L229" s="38" t="s">
        <v>907</v>
      </c>
      <c r="M229" s="39"/>
      <c r="N229" s="39"/>
      <c r="O229" s="39"/>
      <c r="P229" s="35"/>
      <c r="Q229" s="35" t="s">
        <v>169</v>
      </c>
      <c r="S229" s="9">
        <v>1</v>
      </c>
    </row>
    <row r="230" spans="1:19" s="9" customFormat="1" x14ac:dyDescent="0.2">
      <c r="B230" s="9" t="s">
        <v>914</v>
      </c>
      <c r="C230" s="35" t="s">
        <v>915</v>
      </c>
      <c r="D230" s="35"/>
      <c r="E230" s="35"/>
      <c r="F230" s="35"/>
      <c r="G230" s="35"/>
      <c r="H230" s="35"/>
      <c r="K230" s="37"/>
      <c r="L230" s="38"/>
      <c r="M230" s="39"/>
      <c r="N230" s="39"/>
      <c r="O230" s="39"/>
      <c r="P230" s="35"/>
      <c r="Q230" s="35"/>
      <c r="S230" s="9">
        <v>1</v>
      </c>
    </row>
    <row r="231" spans="1:19" s="9" customFormat="1" ht="17" x14ac:dyDescent="0.2">
      <c r="B231" s="9" t="s">
        <v>916</v>
      </c>
      <c r="C231" s="35" t="s">
        <v>917</v>
      </c>
      <c r="D231" s="35" t="s">
        <v>867</v>
      </c>
      <c r="E231" s="35" t="s">
        <v>116</v>
      </c>
      <c r="F231" s="35" t="s">
        <v>765</v>
      </c>
      <c r="G231" s="35" t="s">
        <v>16</v>
      </c>
      <c r="H231" s="35" t="s">
        <v>19</v>
      </c>
      <c r="I231" s="9" t="s">
        <v>869</v>
      </c>
      <c r="J231" s="9" t="s">
        <v>918</v>
      </c>
      <c r="K231" s="37"/>
      <c r="L231" s="38" t="s">
        <v>919</v>
      </c>
      <c r="M231" s="39"/>
      <c r="N231" s="39"/>
      <c r="O231" s="39"/>
      <c r="P231" s="35"/>
      <c r="Q231" s="6" t="s">
        <v>169</v>
      </c>
      <c r="S231" s="9">
        <v>1</v>
      </c>
    </row>
    <row r="232" spans="1:19" s="43" customFormat="1" ht="17" x14ac:dyDescent="0.2">
      <c r="A232"/>
      <c r="B232" t="s">
        <v>920</v>
      </c>
      <c r="C232" s="6" t="s">
        <v>921</v>
      </c>
      <c r="D232" s="6" t="s">
        <v>867</v>
      </c>
      <c r="E232" s="6" t="s">
        <v>116</v>
      </c>
      <c r="F232" s="6" t="s">
        <v>765</v>
      </c>
      <c r="G232" s="6" t="s">
        <v>16</v>
      </c>
      <c r="H232" s="6" t="s">
        <v>19</v>
      </c>
      <c r="I232" t="s">
        <v>869</v>
      </c>
      <c r="J232" t="s">
        <v>922</v>
      </c>
      <c r="K232" s="8"/>
      <c r="L232" s="19" t="s">
        <v>923</v>
      </c>
      <c r="M232" s="7" t="str">
        <f>TEXT(HEX2BIN(MID(J232,19,2)),"00000000")</f>
        <v>00111100</v>
      </c>
      <c r="N232" s="7">
        <v>0</v>
      </c>
      <c r="O232" s="7">
        <v>1</v>
      </c>
      <c r="P232" s="6" t="s">
        <v>121</v>
      </c>
      <c r="Q232" s="6" t="s">
        <v>169</v>
      </c>
      <c r="R232"/>
      <c r="S232">
        <v>1</v>
      </c>
    </row>
    <row r="233" spans="1:19" s="43" customFormat="1" ht="17" x14ac:dyDescent="0.2">
      <c r="A233"/>
      <c r="B233" t="s">
        <v>924</v>
      </c>
      <c r="C233" s="6" t="s">
        <v>925</v>
      </c>
      <c r="D233" s="6" t="s">
        <v>867</v>
      </c>
      <c r="E233" s="6" t="s">
        <v>116</v>
      </c>
      <c r="F233" s="6" t="s">
        <v>765</v>
      </c>
      <c r="G233" s="6" t="s">
        <v>16</v>
      </c>
      <c r="H233" s="6" t="s">
        <v>19</v>
      </c>
      <c r="I233" t="s">
        <v>869</v>
      </c>
      <c r="J233" t="s">
        <v>922</v>
      </c>
      <c r="K233" s="8"/>
      <c r="L233" s="19" t="s">
        <v>926</v>
      </c>
      <c r="M233" s="7" t="str">
        <f>TEXT(HEX2BIN(MID(J233,19,2)),"00000000")</f>
        <v>00111100</v>
      </c>
      <c r="N233" s="7">
        <v>0</v>
      </c>
      <c r="O233" s="7">
        <v>1</v>
      </c>
      <c r="P233" s="6" t="s">
        <v>121</v>
      </c>
      <c r="Q233" s="6" t="s">
        <v>169</v>
      </c>
      <c r="R233"/>
      <c r="S233">
        <v>1</v>
      </c>
    </row>
    <row r="234" spans="1:19" s="43" customFormat="1" ht="17" x14ac:dyDescent="0.2">
      <c r="A234"/>
      <c r="B234" t="s">
        <v>927</v>
      </c>
      <c r="C234" s="6" t="s">
        <v>928</v>
      </c>
      <c r="D234" s="6" t="s">
        <v>867</v>
      </c>
      <c r="E234" s="6" t="s">
        <v>116</v>
      </c>
      <c r="F234" s="6" t="s">
        <v>765</v>
      </c>
      <c r="G234" s="6" t="s">
        <v>16</v>
      </c>
      <c r="H234" s="6" t="s">
        <v>19</v>
      </c>
      <c r="I234" t="s">
        <v>869</v>
      </c>
      <c r="J234" t="s">
        <v>922</v>
      </c>
      <c r="K234" s="8"/>
      <c r="L234" s="19" t="s">
        <v>929</v>
      </c>
      <c r="M234" s="7" t="str">
        <f>TEXT(HEX2BIN(MID(J234,19,2)),"00000000")</f>
        <v>00111100</v>
      </c>
      <c r="N234" s="7">
        <v>0</v>
      </c>
      <c r="O234" s="7">
        <v>1</v>
      </c>
      <c r="P234" s="6" t="s">
        <v>121</v>
      </c>
      <c r="Q234" s="6" t="s">
        <v>169</v>
      </c>
      <c r="R234"/>
      <c r="S234">
        <v>1</v>
      </c>
    </row>
    <row r="235" spans="1:19" s="9" customFormat="1" x14ac:dyDescent="0.2">
      <c r="B235" s="9" t="s">
        <v>930</v>
      </c>
      <c r="C235" s="35" t="s">
        <v>931</v>
      </c>
      <c r="D235" s="35" t="s">
        <v>932</v>
      </c>
      <c r="E235" s="35"/>
      <c r="F235" s="35"/>
      <c r="G235" s="35"/>
      <c r="H235" s="35"/>
      <c r="K235" s="37"/>
      <c r="L235" s="38"/>
      <c r="M235" s="39"/>
      <c r="N235" s="39"/>
      <c r="O235" s="39"/>
      <c r="P235" s="35"/>
      <c r="Q235" s="35"/>
      <c r="S235" s="9">
        <v>1</v>
      </c>
    </row>
    <row r="236" spans="1:19" s="9" customFormat="1" x14ac:dyDescent="0.2">
      <c r="B236" s="9" t="s">
        <v>933</v>
      </c>
      <c r="C236" s="35" t="s">
        <v>934</v>
      </c>
      <c r="D236" s="35"/>
      <c r="E236" s="35"/>
      <c r="F236" s="35"/>
      <c r="G236" s="35"/>
      <c r="H236" s="35"/>
      <c r="K236" s="37"/>
      <c r="L236" s="38"/>
      <c r="M236" s="39"/>
      <c r="N236" s="39"/>
      <c r="O236" s="39"/>
      <c r="P236" s="35"/>
      <c r="Q236" s="35"/>
      <c r="S236" s="9">
        <v>1</v>
      </c>
    </row>
    <row r="237" spans="1:19" s="9" customFormat="1" x14ac:dyDescent="0.2">
      <c r="B237" s="9" t="s">
        <v>935</v>
      </c>
      <c r="C237" s="35" t="s">
        <v>936</v>
      </c>
      <c r="D237" s="35"/>
      <c r="E237" s="35"/>
      <c r="F237" s="35"/>
      <c r="G237" s="35"/>
      <c r="H237" s="35"/>
      <c r="K237" s="37"/>
      <c r="L237" s="38"/>
      <c r="M237" s="39"/>
      <c r="N237" s="39"/>
      <c r="O237" s="39"/>
      <c r="P237" s="35"/>
      <c r="Q237" s="35"/>
      <c r="S237" s="9">
        <v>1</v>
      </c>
    </row>
    <row r="238" spans="1:19" s="55" customFormat="1" x14ac:dyDescent="0.2">
      <c r="A238" s="55" t="s">
        <v>937</v>
      </c>
      <c r="B238" s="55" t="s">
        <v>163</v>
      </c>
      <c r="C238" s="56"/>
      <c r="D238" s="56" t="s">
        <v>165</v>
      </c>
      <c r="E238" s="56">
        <v>1</v>
      </c>
      <c r="F238" s="56" t="s">
        <v>765</v>
      </c>
      <c r="G238" s="56" t="s">
        <v>16</v>
      </c>
      <c r="H238" s="56" t="s">
        <v>19</v>
      </c>
      <c r="I238" s="55" t="str">
        <f t="shared" ref="I238:I260" si="8">+_xlfn.CONCAT("03 22 ",D238," 00 00 00 00")</f>
        <v>03 22 00 05 00 00 00 00</v>
      </c>
      <c r="J238" s="55" t="s">
        <v>938</v>
      </c>
      <c r="K238" s="57"/>
      <c r="L238" s="57" t="s">
        <v>939</v>
      </c>
      <c r="M238" s="58">
        <f>+(HEX2DEC(MID(J238,13,2))-40)</f>
        <v>28</v>
      </c>
      <c r="N238" s="56">
        <v>-40</v>
      </c>
      <c r="O238" s="56">
        <v>125</v>
      </c>
      <c r="P238" s="56" t="s">
        <v>547</v>
      </c>
      <c r="Q238" s="55" t="s">
        <v>162</v>
      </c>
    </row>
    <row r="239" spans="1:19" s="55" customFormat="1" x14ac:dyDescent="0.2">
      <c r="B239" s="55" t="s">
        <v>176</v>
      </c>
      <c r="C239" s="56"/>
      <c r="D239" s="56" t="s">
        <v>178</v>
      </c>
      <c r="E239" s="56">
        <v>2</v>
      </c>
      <c r="F239" s="56" t="s">
        <v>765</v>
      </c>
      <c r="G239" s="56" t="s">
        <v>16</v>
      </c>
      <c r="H239" s="56" t="s">
        <v>19</v>
      </c>
      <c r="I239" s="55" t="str">
        <f t="shared" si="8"/>
        <v>03 22 00 0C 00 00 00 00</v>
      </c>
      <c r="J239" s="55" t="s">
        <v>940</v>
      </c>
      <c r="K239" s="57"/>
      <c r="L239" s="57">
        <v>0</v>
      </c>
      <c r="M239" s="58"/>
      <c r="N239" s="56">
        <v>0</v>
      </c>
      <c r="O239" s="56">
        <v>8000</v>
      </c>
      <c r="P239" s="56" t="s">
        <v>177</v>
      </c>
      <c r="Q239" s="55" t="s">
        <v>162</v>
      </c>
    </row>
    <row r="240" spans="1:19" s="55" customFormat="1" x14ac:dyDescent="0.2">
      <c r="B240" s="55" t="s">
        <v>941</v>
      </c>
      <c r="C240" s="56"/>
      <c r="D240" s="56" t="s">
        <v>107</v>
      </c>
      <c r="E240" s="56">
        <v>1</v>
      </c>
      <c r="F240" s="56" t="s">
        <v>765</v>
      </c>
      <c r="G240" s="56" t="s">
        <v>16</v>
      </c>
      <c r="H240" s="56" t="s">
        <v>19</v>
      </c>
      <c r="I240" s="55" t="str">
        <f t="shared" si="8"/>
        <v>03 22 02 00 00 00 00 00</v>
      </c>
      <c r="J240" s="55" t="s">
        <v>44</v>
      </c>
      <c r="K240" s="57"/>
      <c r="L240" s="57">
        <v>0</v>
      </c>
      <c r="M240" s="58"/>
      <c r="N240" s="56">
        <v>0</v>
      </c>
      <c r="O240" s="56">
        <v>255</v>
      </c>
      <c r="P240" s="56"/>
      <c r="Q240" s="55" t="s">
        <v>162</v>
      </c>
    </row>
    <row r="241" spans="2:17" s="55" customFormat="1" x14ac:dyDescent="0.2">
      <c r="B241" s="55" t="s">
        <v>778</v>
      </c>
      <c r="C241" s="56"/>
      <c r="D241" s="56" t="s">
        <v>780</v>
      </c>
      <c r="E241" s="56">
        <v>2</v>
      </c>
      <c r="F241" s="56" t="s">
        <v>765</v>
      </c>
      <c r="G241" s="56" t="s">
        <v>16</v>
      </c>
      <c r="H241" s="56" t="s">
        <v>19</v>
      </c>
      <c r="I241" s="55" t="str">
        <f t="shared" si="8"/>
        <v>03 22 11 B5 00 00 00 00</v>
      </c>
      <c r="J241" s="55" t="s">
        <v>942</v>
      </c>
      <c r="K241" s="57"/>
      <c r="L241" s="57">
        <v>0</v>
      </c>
      <c r="M241" s="58"/>
      <c r="N241" s="56"/>
      <c r="O241" s="56"/>
      <c r="P241" s="56"/>
      <c r="Q241" s="55" t="s">
        <v>162</v>
      </c>
    </row>
    <row r="242" spans="2:17" s="55" customFormat="1" x14ac:dyDescent="0.2">
      <c r="B242" s="55" t="s">
        <v>785</v>
      </c>
      <c r="C242" s="56"/>
      <c r="D242" s="56" t="s">
        <v>787</v>
      </c>
      <c r="E242" s="56">
        <v>1</v>
      </c>
      <c r="F242" s="56" t="s">
        <v>765</v>
      </c>
      <c r="G242" s="56" t="s">
        <v>16</v>
      </c>
      <c r="H242" s="56" t="s">
        <v>19</v>
      </c>
      <c r="I242" s="55" t="str">
        <f t="shared" si="8"/>
        <v>03 22 11 BD 00 00 00 00</v>
      </c>
      <c r="J242" s="55" t="s">
        <v>943</v>
      </c>
      <c r="K242" s="57"/>
      <c r="L242" s="57" t="s">
        <v>939</v>
      </c>
      <c r="M242" s="58">
        <f>HEX2DEC(MID(J242,13,2))-50</f>
        <v>18</v>
      </c>
      <c r="N242" s="56">
        <v>-50</v>
      </c>
      <c r="O242" s="56">
        <v>200</v>
      </c>
      <c r="P242" s="56" t="s">
        <v>547</v>
      </c>
      <c r="Q242" s="55" t="s">
        <v>162</v>
      </c>
    </row>
    <row r="243" spans="2:17" s="55" customFormat="1" x14ac:dyDescent="0.2">
      <c r="B243" s="55" t="s">
        <v>792</v>
      </c>
      <c r="C243" s="56"/>
      <c r="D243" s="56" t="s">
        <v>794</v>
      </c>
      <c r="E243" s="56">
        <v>2</v>
      </c>
      <c r="F243" s="56" t="s">
        <v>765</v>
      </c>
      <c r="G243" s="56" t="s">
        <v>16</v>
      </c>
      <c r="H243" s="56" t="s">
        <v>19</v>
      </c>
      <c r="I243" s="55" t="str">
        <f t="shared" si="8"/>
        <v>03 22 1F 0B 00 00 00 00</v>
      </c>
      <c r="J243" s="55" t="s">
        <v>944</v>
      </c>
      <c r="K243" s="57"/>
      <c r="L243" s="57">
        <v>0</v>
      </c>
      <c r="M243" s="58"/>
      <c r="N243" s="56">
        <v>0</v>
      </c>
      <c r="O243" s="56">
        <v>6000</v>
      </c>
      <c r="P243" s="56" t="s">
        <v>177</v>
      </c>
      <c r="Q243" s="55" t="s">
        <v>162</v>
      </c>
    </row>
    <row r="244" spans="2:17" s="55" customFormat="1" x14ac:dyDescent="0.2">
      <c r="B244" s="55" t="s">
        <v>847</v>
      </c>
      <c r="C244" s="56"/>
      <c r="D244" s="56" t="s">
        <v>849</v>
      </c>
      <c r="E244" s="56">
        <v>1</v>
      </c>
      <c r="F244" s="56" t="s">
        <v>765</v>
      </c>
      <c r="G244" s="56" t="s">
        <v>16</v>
      </c>
      <c r="H244" s="56" t="s">
        <v>19</v>
      </c>
      <c r="I244" s="55" t="str">
        <f t="shared" si="8"/>
        <v>03 22 1F 24 00 00 00 00</v>
      </c>
      <c r="J244" s="55" t="s">
        <v>945</v>
      </c>
      <c r="K244" s="57"/>
      <c r="L244" s="57" t="s">
        <v>946</v>
      </c>
      <c r="M244" s="58"/>
      <c r="N244" s="56">
        <v>0</v>
      </c>
      <c r="O244" s="56">
        <v>110</v>
      </c>
      <c r="P244" s="56" t="s">
        <v>161</v>
      </c>
      <c r="Q244" s="55" t="s">
        <v>162</v>
      </c>
    </row>
    <row r="245" spans="2:17" s="55" customFormat="1" x14ac:dyDescent="0.2">
      <c r="B245" s="55" t="s">
        <v>853</v>
      </c>
      <c r="C245" s="56"/>
      <c r="D245" s="56" t="s">
        <v>855</v>
      </c>
      <c r="E245" s="56">
        <v>1</v>
      </c>
      <c r="F245" s="56" t="s">
        <v>765</v>
      </c>
      <c r="G245" s="56" t="s">
        <v>16</v>
      </c>
      <c r="H245" s="56" t="s">
        <v>19</v>
      </c>
      <c r="I245" s="55" t="str">
        <f t="shared" si="8"/>
        <v>03 22 1F 25 00 00 00 00</v>
      </c>
      <c r="J245" s="55" t="s">
        <v>947</v>
      </c>
      <c r="K245" s="57"/>
      <c r="L245" s="57">
        <v>0</v>
      </c>
      <c r="M245" s="58"/>
      <c r="N245" s="56">
        <v>0</v>
      </c>
      <c r="O245" s="56">
        <v>100</v>
      </c>
      <c r="P245" s="56" t="s">
        <v>161</v>
      </c>
      <c r="Q245" s="55" t="s">
        <v>162</v>
      </c>
    </row>
    <row r="246" spans="2:17" s="55" customFormat="1" x14ac:dyDescent="0.2">
      <c r="B246" s="55" t="s">
        <v>948</v>
      </c>
      <c r="C246" s="56"/>
      <c r="D246" s="56" t="s">
        <v>861</v>
      </c>
      <c r="E246" s="56">
        <v>1</v>
      </c>
      <c r="F246" s="56" t="s">
        <v>765</v>
      </c>
      <c r="G246" s="56" t="s">
        <v>16</v>
      </c>
      <c r="H246" s="56" t="s">
        <v>19</v>
      </c>
      <c r="I246" s="55" t="str">
        <f t="shared" si="8"/>
        <v>03 22 1F 26 00 00 00 00</v>
      </c>
      <c r="J246" s="55" t="s">
        <v>949</v>
      </c>
      <c r="K246" s="57"/>
      <c r="L246" s="57">
        <v>0</v>
      </c>
      <c r="M246" s="58"/>
      <c r="N246" s="56">
        <v>0</v>
      </c>
      <c r="O246" s="56">
        <v>100</v>
      </c>
      <c r="P246" s="56" t="s">
        <v>161</v>
      </c>
      <c r="Q246" s="55" t="s">
        <v>162</v>
      </c>
    </row>
    <row r="247" spans="2:17" s="9" customFormat="1" x14ac:dyDescent="0.2">
      <c r="B247" s="9" t="s">
        <v>905</v>
      </c>
      <c r="C247" s="35"/>
      <c r="D247" s="35" t="s">
        <v>867</v>
      </c>
      <c r="E247" s="35">
        <v>3</v>
      </c>
      <c r="F247" s="35" t="s">
        <v>765</v>
      </c>
      <c r="G247" s="35" t="s">
        <v>16</v>
      </c>
      <c r="H247" s="35" t="s">
        <v>19</v>
      </c>
      <c r="I247" s="9" t="str">
        <f t="shared" si="8"/>
        <v>03 22 1F 28 00 00 00 00</v>
      </c>
      <c r="J247" s="9" t="s">
        <v>950</v>
      </c>
      <c r="K247" s="37"/>
      <c r="L247" s="37">
        <v>0</v>
      </c>
      <c r="M247" s="39"/>
      <c r="N247" s="35"/>
      <c r="O247" s="35"/>
      <c r="P247" s="35"/>
      <c r="Q247" s="9" t="s">
        <v>162</v>
      </c>
    </row>
    <row r="248" spans="2:17" s="9" customFormat="1" x14ac:dyDescent="0.2">
      <c r="B248" s="9" t="s">
        <v>865</v>
      </c>
      <c r="C248" s="35"/>
      <c r="D248" s="35" t="s">
        <v>867</v>
      </c>
      <c r="E248" s="35">
        <v>3</v>
      </c>
      <c r="F248" s="35" t="s">
        <v>765</v>
      </c>
      <c r="G248" s="35" t="s">
        <v>16</v>
      </c>
      <c r="H248" s="35" t="s">
        <v>19</v>
      </c>
      <c r="I248" s="9" t="str">
        <f t="shared" si="8"/>
        <v>03 22 1F 28 00 00 00 00</v>
      </c>
      <c r="J248" s="9" t="s">
        <v>951</v>
      </c>
      <c r="K248" s="37"/>
      <c r="L248" s="37" t="s">
        <v>952</v>
      </c>
      <c r="M248" s="47" t="str">
        <f>TEXT(HEX2BIN(MID(J248,13,2)),"00000000")</f>
        <v>01011100</v>
      </c>
      <c r="N248" s="35">
        <v>0</v>
      </c>
      <c r="O248" s="35">
        <v>1</v>
      </c>
      <c r="P248" s="35"/>
      <c r="Q248" s="9" t="s">
        <v>162</v>
      </c>
    </row>
    <row r="249" spans="2:17" s="9" customFormat="1" x14ac:dyDescent="0.2">
      <c r="B249" s="9" t="s">
        <v>953</v>
      </c>
      <c r="C249" s="35"/>
      <c r="D249" s="35" t="s">
        <v>867</v>
      </c>
      <c r="E249" s="35">
        <v>3</v>
      </c>
      <c r="F249" s="35" t="s">
        <v>765</v>
      </c>
      <c r="G249" s="35" t="s">
        <v>16</v>
      </c>
      <c r="H249" s="35" t="s">
        <v>19</v>
      </c>
      <c r="I249" s="9" t="str">
        <f t="shared" si="8"/>
        <v>03 22 1F 28 00 00 00 00</v>
      </c>
      <c r="J249" s="9" t="s">
        <v>950</v>
      </c>
      <c r="K249" s="37"/>
      <c r="L249" s="37" t="s">
        <v>954</v>
      </c>
      <c r="M249" s="47" t="str">
        <f>TEXT(HEX2BIN(MID(J249,13,2)),"00000000")</f>
        <v>11011100</v>
      </c>
      <c r="N249" s="35"/>
      <c r="O249" s="35"/>
      <c r="P249" s="35"/>
      <c r="Q249" s="9" t="s">
        <v>162</v>
      </c>
    </row>
    <row r="250" spans="2:17" s="9" customFormat="1" x14ac:dyDescent="0.2">
      <c r="B250" s="9" t="s">
        <v>955</v>
      </c>
      <c r="C250" s="35"/>
      <c r="D250" s="35" t="s">
        <v>867</v>
      </c>
      <c r="E250" s="35">
        <v>3</v>
      </c>
      <c r="F250" s="35" t="s">
        <v>765</v>
      </c>
      <c r="G250" s="35" t="s">
        <v>16</v>
      </c>
      <c r="H250" s="35" t="s">
        <v>19</v>
      </c>
      <c r="I250" s="9" t="str">
        <f t="shared" si="8"/>
        <v>03 22 1F 28 00 00 00 00</v>
      </c>
      <c r="J250" s="9" t="s">
        <v>950</v>
      </c>
      <c r="K250" s="37"/>
      <c r="L250" s="37" t="s">
        <v>954</v>
      </c>
      <c r="M250" s="47" t="str">
        <f>TEXT(HEX2BIN(MID(J250,13,2)),"00000000")</f>
        <v>11011100</v>
      </c>
      <c r="N250" s="35"/>
      <c r="O250" s="35"/>
      <c r="P250" s="35"/>
      <c r="Q250" s="9" t="s">
        <v>162</v>
      </c>
    </row>
    <row r="251" spans="2:17" s="9" customFormat="1" x14ac:dyDescent="0.2">
      <c r="B251" s="9" t="s">
        <v>956</v>
      </c>
      <c r="C251" s="35"/>
      <c r="D251" s="35" t="s">
        <v>867</v>
      </c>
      <c r="E251" s="35">
        <v>3</v>
      </c>
      <c r="F251" s="35" t="s">
        <v>765</v>
      </c>
      <c r="G251" s="35" t="s">
        <v>16</v>
      </c>
      <c r="H251" s="35" t="s">
        <v>19</v>
      </c>
      <c r="I251" s="9" t="str">
        <f t="shared" si="8"/>
        <v>03 22 1F 28 00 00 00 00</v>
      </c>
      <c r="J251" s="9" t="s">
        <v>950</v>
      </c>
      <c r="K251" s="37"/>
      <c r="L251" s="37" t="s">
        <v>954</v>
      </c>
      <c r="M251" s="47" t="str">
        <f>TEXT(HEX2BIN(MID(J251,13,2)),"00000000")</f>
        <v>11011100</v>
      </c>
      <c r="N251" s="35"/>
      <c r="O251" s="35"/>
      <c r="P251" s="35"/>
      <c r="Q251" s="9" t="s">
        <v>162</v>
      </c>
    </row>
    <row r="252" spans="2:17" s="9" customFormat="1" x14ac:dyDescent="0.2">
      <c r="B252" s="9" t="s">
        <v>957</v>
      </c>
      <c r="C252" s="35"/>
      <c r="D252" s="35" t="s">
        <v>867</v>
      </c>
      <c r="E252" s="35">
        <v>3</v>
      </c>
      <c r="F252" s="35" t="s">
        <v>765</v>
      </c>
      <c r="G252" s="35" t="s">
        <v>16</v>
      </c>
      <c r="H252" s="35" t="s">
        <v>19</v>
      </c>
      <c r="I252" s="9" t="str">
        <f t="shared" si="8"/>
        <v>03 22 1F 28 00 00 00 00</v>
      </c>
      <c r="J252" s="9" t="s">
        <v>950</v>
      </c>
      <c r="K252" s="37"/>
      <c r="L252" s="37" t="s">
        <v>954</v>
      </c>
      <c r="M252" s="47" t="str">
        <f>TEXT(HEX2BIN(MID(J252,13,2)),"00000000")</f>
        <v>11011100</v>
      </c>
      <c r="N252" s="35"/>
      <c r="O252" s="35"/>
      <c r="P252" s="35"/>
      <c r="Q252" s="9" t="s">
        <v>162</v>
      </c>
    </row>
    <row r="253" spans="2:17" s="9" customFormat="1" x14ac:dyDescent="0.2">
      <c r="B253" s="9" t="s">
        <v>958</v>
      </c>
      <c r="C253" s="35"/>
      <c r="D253" s="35" t="s">
        <v>867</v>
      </c>
      <c r="E253" s="35">
        <v>3</v>
      </c>
      <c r="F253" s="35" t="s">
        <v>765</v>
      </c>
      <c r="G253" s="35" t="s">
        <v>16</v>
      </c>
      <c r="H253" s="35" t="s">
        <v>19</v>
      </c>
      <c r="I253" s="9" t="str">
        <f t="shared" si="8"/>
        <v>03 22 1F 28 00 00 00 00</v>
      </c>
      <c r="J253" s="9" t="s">
        <v>950</v>
      </c>
      <c r="K253" s="37"/>
      <c r="L253" s="37" t="s">
        <v>959</v>
      </c>
      <c r="M253" s="39"/>
      <c r="N253" s="35">
        <v>0</v>
      </c>
      <c r="O253" s="35">
        <v>1</v>
      </c>
      <c r="P253" s="35"/>
      <c r="Q253" s="9" t="s">
        <v>162</v>
      </c>
    </row>
    <row r="254" spans="2:17" s="9" customFormat="1" x14ac:dyDescent="0.2">
      <c r="B254" s="9" t="s">
        <v>960</v>
      </c>
      <c r="C254" s="35"/>
      <c r="D254" s="35" t="s">
        <v>867</v>
      </c>
      <c r="E254" s="35">
        <v>3</v>
      </c>
      <c r="F254" s="35" t="s">
        <v>765</v>
      </c>
      <c r="G254" s="35" t="s">
        <v>16</v>
      </c>
      <c r="H254" s="35" t="s">
        <v>19</v>
      </c>
      <c r="I254" s="9" t="str">
        <f t="shared" si="8"/>
        <v>03 22 1F 28 00 00 00 00</v>
      </c>
      <c r="J254" s="9" t="s">
        <v>950</v>
      </c>
      <c r="K254" s="37"/>
      <c r="L254" s="37" t="s">
        <v>961</v>
      </c>
      <c r="M254" s="39"/>
      <c r="N254" s="35"/>
      <c r="O254" s="35"/>
      <c r="P254" s="35"/>
      <c r="Q254" s="9" t="s">
        <v>162</v>
      </c>
    </row>
    <row r="255" spans="2:17" s="9" customFormat="1" x14ac:dyDescent="0.2">
      <c r="B255" s="9" t="s">
        <v>962</v>
      </c>
      <c r="C255" s="35"/>
      <c r="D255" s="35" t="s">
        <v>963</v>
      </c>
      <c r="E255" s="35">
        <v>1</v>
      </c>
      <c r="F255" s="35" t="s">
        <v>765</v>
      </c>
      <c r="G255" s="35" t="s">
        <v>16</v>
      </c>
      <c r="H255" s="35" t="s">
        <v>19</v>
      </c>
      <c r="I255" s="9" t="str">
        <f t="shared" si="8"/>
        <v>03 22 1F 29 00 00 00 00</v>
      </c>
      <c r="J255" s="9" t="s">
        <v>964</v>
      </c>
      <c r="K255" s="37"/>
      <c r="L255" s="37">
        <v>0</v>
      </c>
      <c r="M255" s="39"/>
      <c r="N255" s="35"/>
      <c r="O255" s="35"/>
      <c r="P255" s="35"/>
      <c r="Q255" s="9" t="s">
        <v>162</v>
      </c>
    </row>
    <row r="256" spans="2:17" s="9" customFormat="1" x14ac:dyDescent="0.2">
      <c r="B256" s="9" t="s">
        <v>965</v>
      </c>
      <c r="C256" s="35"/>
      <c r="D256" s="35" t="s">
        <v>963</v>
      </c>
      <c r="E256" s="35">
        <v>1</v>
      </c>
      <c r="F256" s="35" t="s">
        <v>765</v>
      </c>
      <c r="G256" s="35" t="s">
        <v>16</v>
      </c>
      <c r="H256" s="35" t="s">
        <v>19</v>
      </c>
      <c r="I256" s="9" t="str">
        <f t="shared" si="8"/>
        <v>03 22 1F 29 00 00 00 00</v>
      </c>
      <c r="J256" s="9" t="s">
        <v>964</v>
      </c>
      <c r="K256" s="37"/>
      <c r="L256" s="37">
        <v>0</v>
      </c>
      <c r="M256" s="39"/>
      <c r="N256" s="35"/>
      <c r="O256" s="35"/>
      <c r="P256" s="35"/>
      <c r="Q256" s="9" t="s">
        <v>162</v>
      </c>
    </row>
    <row r="257" spans="1:17" s="9" customFormat="1" x14ac:dyDescent="0.2">
      <c r="B257" s="9" t="s">
        <v>966</v>
      </c>
      <c r="C257" s="35"/>
      <c r="D257" s="35" t="s">
        <v>963</v>
      </c>
      <c r="E257" s="35">
        <v>1</v>
      </c>
      <c r="F257" s="35" t="s">
        <v>765</v>
      </c>
      <c r="G257" s="35" t="s">
        <v>16</v>
      </c>
      <c r="H257" s="35" t="s">
        <v>19</v>
      </c>
      <c r="I257" s="9" t="str">
        <f t="shared" si="8"/>
        <v>03 22 1F 29 00 00 00 00</v>
      </c>
      <c r="J257" s="9" t="s">
        <v>964</v>
      </c>
      <c r="K257" s="37"/>
      <c r="L257" s="37">
        <v>0</v>
      </c>
      <c r="M257" s="39"/>
      <c r="N257" s="35"/>
      <c r="O257" s="35"/>
      <c r="P257" s="35"/>
      <c r="Q257" s="9" t="s">
        <v>162</v>
      </c>
    </row>
    <row r="258" spans="1:17" s="9" customFormat="1" x14ac:dyDescent="0.2">
      <c r="B258" s="9" t="s">
        <v>967</v>
      </c>
      <c r="C258" s="35"/>
      <c r="D258" s="35" t="s">
        <v>968</v>
      </c>
      <c r="E258" s="35">
        <v>1</v>
      </c>
      <c r="F258" s="35" t="s">
        <v>765</v>
      </c>
      <c r="G258" s="35" t="s">
        <v>16</v>
      </c>
      <c r="H258" s="35" t="s">
        <v>19</v>
      </c>
      <c r="I258" s="9" t="str">
        <f t="shared" si="8"/>
        <v>03 22 1F 2A 00 00 00 00</v>
      </c>
      <c r="J258" s="9" t="s">
        <v>969</v>
      </c>
      <c r="K258" s="37"/>
      <c r="L258" s="37" t="s">
        <v>970</v>
      </c>
      <c r="M258" s="39"/>
      <c r="N258" s="35">
        <v>0</v>
      </c>
      <c r="O258" s="35">
        <v>2</v>
      </c>
      <c r="P258" s="35" t="s">
        <v>109</v>
      </c>
      <c r="Q258" s="9" t="s">
        <v>162</v>
      </c>
    </row>
    <row r="259" spans="1:17" s="9" customFormat="1" x14ac:dyDescent="0.2">
      <c r="B259" s="9" t="s">
        <v>971</v>
      </c>
      <c r="C259" s="35"/>
      <c r="D259" s="35" t="s">
        <v>972</v>
      </c>
      <c r="E259" s="35">
        <v>1</v>
      </c>
      <c r="F259" s="35" t="s">
        <v>765</v>
      </c>
      <c r="G259" s="35" t="s">
        <v>16</v>
      </c>
      <c r="H259" s="35" t="s">
        <v>19</v>
      </c>
      <c r="I259" s="9" t="str">
        <f t="shared" si="8"/>
        <v>03 22 1F 2B 00 00 00 00</v>
      </c>
      <c r="J259" s="9" t="s">
        <v>973</v>
      </c>
      <c r="K259" s="37"/>
      <c r="L259" s="37" t="s">
        <v>974</v>
      </c>
      <c r="M259" s="39"/>
      <c r="N259" s="35">
        <v>0</v>
      </c>
      <c r="O259" s="35">
        <v>2</v>
      </c>
      <c r="P259" s="35" t="s">
        <v>109</v>
      </c>
      <c r="Q259" s="9" t="s">
        <v>162</v>
      </c>
    </row>
    <row r="260" spans="1:17" s="9" customFormat="1" x14ac:dyDescent="0.2">
      <c r="B260" s="9" t="s">
        <v>930</v>
      </c>
      <c r="C260" s="35"/>
      <c r="D260" s="35" t="s">
        <v>932</v>
      </c>
      <c r="E260" s="35">
        <v>1</v>
      </c>
      <c r="F260" s="35" t="s">
        <v>765</v>
      </c>
      <c r="G260" s="35" t="s">
        <v>16</v>
      </c>
      <c r="H260" s="35" t="s">
        <v>19</v>
      </c>
      <c r="I260" s="9" t="str">
        <f t="shared" si="8"/>
        <v>03 22 D1 02 00 00 00 00</v>
      </c>
      <c r="J260" s="9" t="s">
        <v>975</v>
      </c>
      <c r="K260" s="37"/>
      <c r="L260" s="37" t="s">
        <v>976</v>
      </c>
      <c r="M260" s="39"/>
      <c r="N260" s="35">
        <v>0</v>
      </c>
      <c r="O260" s="35">
        <v>25</v>
      </c>
      <c r="P260" s="35" t="s">
        <v>199</v>
      </c>
      <c r="Q260" s="9" t="s">
        <v>162</v>
      </c>
    </row>
    <row r="262" spans="1:17" ht="17" x14ac:dyDescent="0.2">
      <c r="A262" s="15" t="s">
        <v>977</v>
      </c>
      <c r="B262" s="59" t="s">
        <v>978</v>
      </c>
      <c r="C262" s="60"/>
      <c r="D262" s="11" t="s">
        <v>979</v>
      </c>
    </row>
    <row r="263" spans="1:17" ht="34" x14ac:dyDescent="0.2">
      <c r="B263" s="10" t="s">
        <v>87</v>
      </c>
      <c r="C263" s="11"/>
      <c r="D263" s="11" t="s">
        <v>8</v>
      </c>
      <c r="E263" s="11" t="s">
        <v>89</v>
      </c>
      <c r="F263" s="11" t="s">
        <v>90</v>
      </c>
      <c r="G263" s="11" t="s">
        <v>91</v>
      </c>
      <c r="H263" s="11" t="s">
        <v>92</v>
      </c>
      <c r="I263" s="11" t="s">
        <v>93</v>
      </c>
      <c r="J263" s="11" t="s">
        <v>94</v>
      </c>
      <c r="K263" s="14"/>
      <c r="L263" s="14" t="s">
        <v>95</v>
      </c>
      <c r="M263" s="23" t="s">
        <v>97</v>
      </c>
      <c r="N263" s="23" t="s">
        <v>98</v>
      </c>
      <c r="O263" s="23" t="s">
        <v>99</v>
      </c>
      <c r="P263" s="11" t="s">
        <v>100</v>
      </c>
      <c r="Q263" s="23"/>
    </row>
    <row r="264" spans="1:17" x14ac:dyDescent="0.2">
      <c r="B264" t="s">
        <v>980</v>
      </c>
      <c r="D264" s="31" t="s">
        <v>981</v>
      </c>
      <c r="E264" s="6">
        <v>4</v>
      </c>
      <c r="F264" s="6" t="s">
        <v>152</v>
      </c>
      <c r="G264" s="12" t="s">
        <v>10</v>
      </c>
      <c r="H264" s="6" t="s">
        <v>13</v>
      </c>
      <c r="I264" t="str">
        <f>+CONCATENATE("02 01 ",D264," 00 00 00 00 00 00")</f>
        <v>02 01 00 00 00 00 00 00 00</v>
      </c>
      <c r="J264" t="s">
        <v>982</v>
      </c>
      <c r="L264" s="8" t="s">
        <v>983</v>
      </c>
      <c r="N264" s="6"/>
      <c r="O264" s="6"/>
    </row>
    <row r="265" spans="1:17" ht="51" x14ac:dyDescent="0.2">
      <c r="B265" s="32" t="s">
        <v>984</v>
      </c>
      <c r="C265" s="16"/>
      <c r="D265" s="6" t="s">
        <v>985</v>
      </c>
      <c r="E265" s="6">
        <v>4</v>
      </c>
      <c r="F265" s="6" t="s">
        <v>152</v>
      </c>
      <c r="G265" s="12" t="s">
        <v>10</v>
      </c>
      <c r="H265" s="6" t="s">
        <v>13</v>
      </c>
      <c r="I265" t="str">
        <f>+CONCATENATE("02 01 ",D265," 00 00 00 00 00 00")</f>
        <v>02 01 01 00 00 00 00 00 00</v>
      </c>
      <c r="L265" s="8" t="s">
        <v>986</v>
      </c>
      <c r="N265" s="16"/>
      <c r="O265" s="16"/>
      <c r="P265" s="16"/>
    </row>
    <row r="266" spans="1:17" ht="17" x14ac:dyDescent="0.2">
      <c r="B266" s="61" t="s">
        <v>987</v>
      </c>
      <c r="C266" s="62"/>
      <c r="D266" s="60" t="s">
        <v>988</v>
      </c>
      <c r="E266" s="6"/>
      <c r="F266" s="6"/>
      <c r="G266" s="12"/>
      <c r="H266" s="6"/>
      <c r="N266" s="16"/>
      <c r="O266" s="16"/>
      <c r="P266" s="16"/>
    </row>
    <row r="267" spans="1:17" ht="17" x14ac:dyDescent="0.2">
      <c r="B267" s="32" t="s">
        <v>989</v>
      </c>
      <c r="C267" s="16"/>
      <c r="D267" s="6" t="s">
        <v>990</v>
      </c>
      <c r="E267" s="6">
        <v>2</v>
      </c>
      <c r="F267" s="6" t="s">
        <v>152</v>
      </c>
      <c r="G267" s="12" t="s">
        <v>10</v>
      </c>
      <c r="H267" s="6" t="s">
        <v>13</v>
      </c>
      <c r="I267" t="str">
        <f t="shared" ref="I267:I273" si="9">+CONCATENATE("02 01 ",D267," 00 00 00 00 00 00")</f>
        <v>02 01 03 00 00 00 00 00 00</v>
      </c>
      <c r="L267" s="8" t="s">
        <v>991</v>
      </c>
      <c r="N267" s="16"/>
      <c r="O267" s="16"/>
      <c r="P267" s="16"/>
    </row>
    <row r="268" spans="1:17" ht="17" x14ac:dyDescent="0.2">
      <c r="B268" s="32" t="s">
        <v>992</v>
      </c>
      <c r="C268" s="16"/>
      <c r="D268" s="6" t="s">
        <v>993</v>
      </c>
      <c r="E268" s="6">
        <v>2</v>
      </c>
      <c r="F268" s="6" t="s">
        <v>152</v>
      </c>
      <c r="G268" s="12" t="s">
        <v>10</v>
      </c>
      <c r="H268" s="6" t="s">
        <v>13</v>
      </c>
      <c r="I268" t="str">
        <f t="shared" si="9"/>
        <v>02 01 04 00 00 00 00 00 00</v>
      </c>
      <c r="L268" s="8" t="s">
        <v>994</v>
      </c>
      <c r="N268" s="16">
        <v>0</v>
      </c>
      <c r="O268" s="16">
        <v>100</v>
      </c>
      <c r="P268" s="16" t="s">
        <v>161</v>
      </c>
    </row>
    <row r="269" spans="1:17" ht="17" x14ac:dyDescent="0.2">
      <c r="B269" s="32" t="s">
        <v>163</v>
      </c>
      <c r="C269" s="16"/>
      <c r="D269" s="6" t="s">
        <v>995</v>
      </c>
      <c r="E269" s="6">
        <v>1</v>
      </c>
      <c r="F269" s="6" t="s">
        <v>152</v>
      </c>
      <c r="G269" s="12" t="s">
        <v>10</v>
      </c>
      <c r="H269" s="6" t="s">
        <v>13</v>
      </c>
      <c r="I269" t="str">
        <f t="shared" si="9"/>
        <v>02 01 05 00 00 00 00 00 00</v>
      </c>
      <c r="L269" s="8" t="s">
        <v>996</v>
      </c>
      <c r="N269" s="16">
        <v>-40</v>
      </c>
      <c r="O269" s="16">
        <v>215</v>
      </c>
      <c r="P269" s="16" t="s">
        <v>547</v>
      </c>
    </row>
    <row r="270" spans="1:17" ht="34" x14ac:dyDescent="0.2">
      <c r="B270" s="32" t="s">
        <v>997</v>
      </c>
      <c r="C270" s="16" t="s">
        <v>998</v>
      </c>
      <c r="D270" s="6" t="s">
        <v>999</v>
      </c>
      <c r="E270" s="6">
        <v>1</v>
      </c>
      <c r="F270" s="6" t="s">
        <v>152</v>
      </c>
      <c r="G270" s="12" t="s">
        <v>10</v>
      </c>
      <c r="H270" s="6" t="s">
        <v>13</v>
      </c>
      <c r="I270" t="str">
        <f t="shared" si="9"/>
        <v>02 01 06 00 00 00 00 00 00</v>
      </c>
      <c r="L270" s="8" t="s">
        <v>1000</v>
      </c>
      <c r="N270" s="63" t="s">
        <v>1001</v>
      </c>
      <c r="O270" s="16" t="s">
        <v>1002</v>
      </c>
      <c r="P270" s="16" t="s">
        <v>161</v>
      </c>
    </row>
    <row r="271" spans="1:17" ht="34" x14ac:dyDescent="0.2">
      <c r="B271" s="32" t="s">
        <v>1003</v>
      </c>
      <c r="C271" s="16" t="s">
        <v>1004</v>
      </c>
      <c r="D271" s="6" t="s">
        <v>1005</v>
      </c>
      <c r="E271" s="6">
        <v>1</v>
      </c>
      <c r="F271" s="6" t="s">
        <v>152</v>
      </c>
      <c r="G271" s="12" t="s">
        <v>10</v>
      </c>
      <c r="H271" s="6" t="s">
        <v>13</v>
      </c>
      <c r="I271" t="str">
        <f t="shared" si="9"/>
        <v>02 01 07 00 00 00 00 00 00</v>
      </c>
      <c r="L271" s="8" t="s">
        <v>1000</v>
      </c>
      <c r="N271" s="63" t="s">
        <v>1001</v>
      </c>
      <c r="O271" s="16" t="s">
        <v>1002</v>
      </c>
      <c r="P271" s="16" t="s">
        <v>161</v>
      </c>
    </row>
    <row r="272" spans="1:17" ht="34" x14ac:dyDescent="0.2">
      <c r="B272" s="32" t="s">
        <v>1006</v>
      </c>
      <c r="C272" s="16" t="s">
        <v>1007</v>
      </c>
      <c r="D272" s="6" t="s">
        <v>1008</v>
      </c>
      <c r="E272" s="6">
        <v>1</v>
      </c>
      <c r="F272" s="6" t="s">
        <v>152</v>
      </c>
      <c r="G272" s="12" t="s">
        <v>10</v>
      </c>
      <c r="H272" s="6" t="s">
        <v>13</v>
      </c>
      <c r="I272" t="str">
        <f t="shared" si="9"/>
        <v>02 01 08 00 00 00 00 00 00</v>
      </c>
      <c r="L272" s="8" t="s">
        <v>1000</v>
      </c>
      <c r="N272" s="63" t="s">
        <v>1001</v>
      </c>
      <c r="O272" s="16" t="s">
        <v>1002</v>
      </c>
      <c r="P272" s="16" t="s">
        <v>161</v>
      </c>
    </row>
    <row r="273" spans="2:16" ht="34" x14ac:dyDescent="0.2">
      <c r="B273" s="32" t="s">
        <v>1009</v>
      </c>
      <c r="C273" s="16" t="s">
        <v>1010</v>
      </c>
      <c r="D273" s="6" t="s">
        <v>1011</v>
      </c>
      <c r="E273" s="6">
        <v>1</v>
      </c>
      <c r="F273" s="6" t="s">
        <v>152</v>
      </c>
      <c r="G273" s="12" t="s">
        <v>10</v>
      </c>
      <c r="H273" s="6" t="s">
        <v>13</v>
      </c>
      <c r="I273" t="str">
        <f t="shared" si="9"/>
        <v>02 01 09 00 00 00 00 00 00</v>
      </c>
      <c r="L273" s="8" t="s">
        <v>1000</v>
      </c>
      <c r="N273" s="63" t="s">
        <v>1001</v>
      </c>
      <c r="O273" s="16" t="s">
        <v>1002</v>
      </c>
      <c r="P273" s="16" t="s">
        <v>161</v>
      </c>
    </row>
    <row r="274" spans="2:16" ht="17" x14ac:dyDescent="0.2">
      <c r="B274" s="61" t="s">
        <v>987</v>
      </c>
      <c r="C274" s="62"/>
      <c r="D274" s="60" t="s">
        <v>1012</v>
      </c>
      <c r="E274" s="6"/>
      <c r="F274" s="6"/>
      <c r="G274" s="12"/>
      <c r="H274" s="6"/>
      <c r="N274" s="16"/>
      <c r="O274" s="16"/>
      <c r="P274" s="16"/>
    </row>
    <row r="275" spans="2:16" ht="17" x14ac:dyDescent="0.2">
      <c r="B275" s="61" t="s">
        <v>987</v>
      </c>
      <c r="C275" s="62"/>
      <c r="D275" s="60" t="s">
        <v>1013</v>
      </c>
      <c r="E275" s="6"/>
      <c r="F275" s="6"/>
      <c r="G275" s="12"/>
      <c r="H275" s="6"/>
      <c r="L275" s="64"/>
      <c r="N275" s="16"/>
      <c r="O275" s="16"/>
      <c r="P275" s="16"/>
    </row>
    <row r="276" spans="2:16" ht="17" x14ac:dyDescent="0.2">
      <c r="B276" s="32" t="s">
        <v>1014</v>
      </c>
      <c r="C276" s="16" t="s">
        <v>177</v>
      </c>
      <c r="D276" s="6" t="s">
        <v>1015</v>
      </c>
      <c r="E276" s="6">
        <v>2</v>
      </c>
      <c r="F276" s="6" t="s">
        <v>152</v>
      </c>
      <c r="G276" s="12" t="s">
        <v>10</v>
      </c>
      <c r="H276" s="6" t="s">
        <v>13</v>
      </c>
      <c r="I276" t="str">
        <f t="shared" ref="I276:I281" si="10">+CONCATENATE("02 01 ",D276," 00 00 00 00 00 00")</f>
        <v>02 01 0C 00 00 00 00 00 00</v>
      </c>
      <c r="L276" s="8" t="s">
        <v>1016</v>
      </c>
      <c r="N276" s="16">
        <v>0</v>
      </c>
      <c r="O276" s="65">
        <v>16383.75</v>
      </c>
      <c r="P276" s="16" t="s">
        <v>1017</v>
      </c>
    </row>
    <row r="277" spans="2:16" ht="17" x14ac:dyDescent="0.2">
      <c r="B277" s="32" t="s">
        <v>182</v>
      </c>
      <c r="C277" s="16" t="s">
        <v>183</v>
      </c>
      <c r="D277" s="6" t="s">
        <v>1018</v>
      </c>
      <c r="E277" s="6">
        <v>1</v>
      </c>
      <c r="F277" s="6" t="s">
        <v>152</v>
      </c>
      <c r="G277" s="12" t="s">
        <v>10</v>
      </c>
      <c r="H277" s="6" t="s">
        <v>13</v>
      </c>
      <c r="I277" t="str">
        <f t="shared" si="10"/>
        <v>02 01 0D 00 00 00 00 00 00</v>
      </c>
      <c r="L277" s="8" t="s">
        <v>109</v>
      </c>
      <c r="N277" s="16">
        <v>0</v>
      </c>
      <c r="O277" s="16">
        <v>255</v>
      </c>
      <c r="P277" s="16" t="s">
        <v>128</v>
      </c>
    </row>
    <row r="278" spans="2:16" ht="17" x14ac:dyDescent="0.2">
      <c r="B278" s="32" t="s">
        <v>1019</v>
      </c>
      <c r="C278" s="16"/>
      <c r="D278" s="6" t="s">
        <v>1020</v>
      </c>
      <c r="E278" s="6">
        <v>1</v>
      </c>
      <c r="F278" s="6" t="s">
        <v>152</v>
      </c>
      <c r="G278" s="12" t="s">
        <v>10</v>
      </c>
      <c r="H278" s="6" t="s">
        <v>13</v>
      </c>
      <c r="I278" t="str">
        <f t="shared" si="10"/>
        <v>02 01 0E 00 00 00 00 00 00</v>
      </c>
      <c r="L278" s="8" t="s">
        <v>1021</v>
      </c>
      <c r="N278" s="16">
        <v>-64</v>
      </c>
      <c r="O278" s="16">
        <v>63.5</v>
      </c>
      <c r="P278" s="16" t="s">
        <v>1022</v>
      </c>
    </row>
    <row r="279" spans="2:16" ht="17" x14ac:dyDescent="0.2">
      <c r="B279" s="32" t="s">
        <v>194</v>
      </c>
      <c r="C279" s="16"/>
      <c r="D279" s="6" t="s">
        <v>1023</v>
      </c>
      <c r="E279" s="6">
        <v>1</v>
      </c>
      <c r="F279" s="6" t="s">
        <v>152</v>
      </c>
      <c r="G279" s="12" t="s">
        <v>10</v>
      </c>
      <c r="H279" s="6" t="s">
        <v>13</v>
      </c>
      <c r="I279" t="str">
        <f t="shared" si="10"/>
        <v>02 01 0F 00 00 00 00 00 00</v>
      </c>
      <c r="L279" s="8" t="s">
        <v>996</v>
      </c>
      <c r="N279" s="16">
        <v>-40</v>
      </c>
      <c r="O279" s="16">
        <v>215</v>
      </c>
      <c r="P279" s="16" t="s">
        <v>547</v>
      </c>
    </row>
    <row r="280" spans="2:16" ht="17" x14ac:dyDescent="0.2">
      <c r="B280" s="32" t="s">
        <v>1024</v>
      </c>
      <c r="C280" s="16"/>
      <c r="D280" s="6" t="s">
        <v>1025</v>
      </c>
      <c r="E280" s="6">
        <v>2</v>
      </c>
      <c r="F280" s="6" t="s">
        <v>152</v>
      </c>
      <c r="G280" s="12" t="s">
        <v>10</v>
      </c>
      <c r="H280" s="6" t="s">
        <v>13</v>
      </c>
      <c r="I280" t="str">
        <f t="shared" si="10"/>
        <v>02 01 10 00 00 00 00 00 00</v>
      </c>
      <c r="L280" s="8" t="s">
        <v>1026</v>
      </c>
      <c r="N280" s="16">
        <v>0</v>
      </c>
      <c r="O280" s="16">
        <v>655.35</v>
      </c>
      <c r="P280" s="16" t="s">
        <v>1027</v>
      </c>
    </row>
    <row r="281" spans="2:16" ht="17" x14ac:dyDescent="0.2">
      <c r="B281" s="32" t="s">
        <v>1028</v>
      </c>
      <c r="C281" s="16"/>
      <c r="D281" s="6" t="s">
        <v>1029</v>
      </c>
      <c r="E281" s="6">
        <v>1</v>
      </c>
      <c r="F281" s="6" t="s">
        <v>152</v>
      </c>
      <c r="G281" s="12" t="s">
        <v>10</v>
      </c>
      <c r="H281" s="6" t="s">
        <v>13</v>
      </c>
      <c r="I281" t="str">
        <f t="shared" si="10"/>
        <v>02 01 11 00 00 00 00 00 00</v>
      </c>
      <c r="L281" s="8" t="s">
        <v>994</v>
      </c>
      <c r="N281" s="16">
        <v>0</v>
      </c>
      <c r="O281" s="16">
        <v>100</v>
      </c>
      <c r="P281" s="16" t="s">
        <v>161</v>
      </c>
    </row>
    <row r="282" spans="2:16" ht="17" x14ac:dyDescent="0.2">
      <c r="B282" s="61" t="s">
        <v>987</v>
      </c>
      <c r="C282" s="62"/>
      <c r="D282" s="60" t="s">
        <v>1030</v>
      </c>
      <c r="E282" s="6"/>
      <c r="F282" s="6"/>
      <c r="G282" s="12"/>
      <c r="H282" s="6"/>
      <c r="N282" s="16"/>
      <c r="O282" s="16"/>
      <c r="P282" s="16"/>
    </row>
    <row r="283" spans="2:16" ht="17" x14ac:dyDescent="0.2">
      <c r="B283" s="32" t="s">
        <v>1031</v>
      </c>
      <c r="C283" s="16"/>
      <c r="D283" s="6" t="s">
        <v>1032</v>
      </c>
      <c r="E283" s="6">
        <v>1</v>
      </c>
      <c r="F283" s="6" t="s">
        <v>152</v>
      </c>
      <c r="G283" s="12" t="s">
        <v>10</v>
      </c>
      <c r="H283" s="6" t="s">
        <v>13</v>
      </c>
      <c r="I283" t="str">
        <f>+CONCATENATE("02 01 ",D283," 00 00 00 00 00 00")</f>
        <v>02 01 13 00 00 00 00 00 00</v>
      </c>
      <c r="L283" s="8" t="s">
        <v>1033</v>
      </c>
      <c r="N283" s="16"/>
      <c r="O283" s="16"/>
      <c r="P283" s="16"/>
    </row>
    <row r="284" spans="2:16" ht="17" x14ac:dyDescent="0.2">
      <c r="B284" s="61" t="s">
        <v>987</v>
      </c>
      <c r="C284" s="62"/>
      <c r="D284" s="60" t="s">
        <v>1034</v>
      </c>
      <c r="E284" s="6"/>
      <c r="F284" s="6"/>
      <c r="G284" s="12"/>
      <c r="H284" s="6"/>
      <c r="N284" s="16"/>
      <c r="O284" s="16"/>
      <c r="P284" s="16"/>
    </row>
    <row r="285" spans="2:16" ht="51" x14ac:dyDescent="0.2">
      <c r="B285" s="32" t="s">
        <v>1035</v>
      </c>
      <c r="C285" s="16"/>
      <c r="D285" s="6" t="s">
        <v>1036</v>
      </c>
      <c r="E285" s="6">
        <v>2</v>
      </c>
      <c r="F285" s="6" t="s">
        <v>152</v>
      </c>
      <c r="G285" s="12" t="s">
        <v>10</v>
      </c>
      <c r="H285" s="6" t="s">
        <v>13</v>
      </c>
      <c r="I285" t="str">
        <f>+CONCATENATE("02 01 ",D285," 00 00 00 00 00 00")</f>
        <v>02 01 15 00 00 00 00 00 00</v>
      </c>
      <c r="N285" s="16" t="s">
        <v>1037</v>
      </c>
      <c r="O285" s="16" t="s">
        <v>1038</v>
      </c>
      <c r="P285" s="16" t="s">
        <v>1039</v>
      </c>
    </row>
    <row r="286" spans="2:16" ht="17" x14ac:dyDescent="0.2">
      <c r="B286" s="61" t="s">
        <v>987</v>
      </c>
      <c r="C286" s="62"/>
      <c r="D286" s="60" t="s">
        <v>1040</v>
      </c>
      <c r="E286" s="6"/>
      <c r="F286" s="6"/>
      <c r="G286" s="12"/>
      <c r="H286" s="6"/>
      <c r="N286" s="16"/>
      <c r="O286" s="16"/>
      <c r="P286" s="16"/>
    </row>
    <row r="287" spans="2:16" ht="17" x14ac:dyDescent="0.2">
      <c r="B287" s="61" t="s">
        <v>987</v>
      </c>
      <c r="C287" s="62"/>
      <c r="D287" s="60" t="s">
        <v>1041</v>
      </c>
      <c r="E287" s="6"/>
      <c r="F287" s="6"/>
      <c r="G287" s="12"/>
      <c r="H287" s="6"/>
      <c r="N287" s="16"/>
      <c r="O287" s="16"/>
      <c r="P287" s="16"/>
    </row>
    <row r="288" spans="2:16" ht="17" x14ac:dyDescent="0.2">
      <c r="B288" s="61" t="s">
        <v>987</v>
      </c>
      <c r="C288" s="62"/>
      <c r="D288" s="60" t="s">
        <v>1042</v>
      </c>
      <c r="E288" s="6"/>
      <c r="F288" s="6"/>
      <c r="G288" s="12"/>
      <c r="H288" s="6"/>
      <c r="N288" s="16"/>
      <c r="O288" s="16"/>
      <c r="P288" s="16"/>
    </row>
    <row r="289" spans="2:16" ht="51" x14ac:dyDescent="0.2">
      <c r="B289" s="32" t="s">
        <v>1043</v>
      </c>
      <c r="C289" s="16"/>
      <c r="D289" s="6" t="s">
        <v>1044</v>
      </c>
      <c r="E289" s="6">
        <v>2</v>
      </c>
      <c r="F289" s="6" t="s">
        <v>152</v>
      </c>
      <c r="G289" s="12" t="s">
        <v>10</v>
      </c>
      <c r="H289" s="6" t="s">
        <v>13</v>
      </c>
      <c r="I289" t="str">
        <f>+CONCATENATE("02 01 ",D289," 00 00 00 00 00 00")</f>
        <v>02 01 19 00 00 00 00 00 00</v>
      </c>
      <c r="N289" s="16" t="s">
        <v>1037</v>
      </c>
      <c r="O289" s="16" t="s">
        <v>1038</v>
      </c>
      <c r="P289" s="16" t="s">
        <v>1039</v>
      </c>
    </row>
    <row r="290" spans="2:16" ht="17" x14ac:dyDescent="0.2">
      <c r="B290" s="61" t="s">
        <v>987</v>
      </c>
      <c r="C290" s="62"/>
      <c r="D290" s="60" t="s">
        <v>1045</v>
      </c>
      <c r="E290" s="6"/>
      <c r="F290" s="6"/>
      <c r="G290" s="12"/>
      <c r="H290" s="6"/>
      <c r="N290" s="16"/>
      <c r="O290" s="16"/>
      <c r="P290" s="16"/>
    </row>
    <row r="291" spans="2:16" ht="17" x14ac:dyDescent="0.2">
      <c r="B291" s="61" t="s">
        <v>987</v>
      </c>
      <c r="C291" s="62"/>
      <c r="D291" s="60" t="s">
        <v>1046</v>
      </c>
      <c r="E291" s="6"/>
      <c r="F291" s="6"/>
      <c r="G291" s="12"/>
      <c r="H291" s="6"/>
      <c r="N291" s="16"/>
      <c r="O291" s="16"/>
      <c r="P291" s="16"/>
    </row>
    <row r="292" spans="2:16" ht="17" x14ac:dyDescent="0.2">
      <c r="B292" s="66" t="s">
        <v>1047</v>
      </c>
      <c r="C292" s="67"/>
      <c r="D292" s="6" t="s">
        <v>1048</v>
      </c>
      <c r="E292" s="6">
        <v>2</v>
      </c>
      <c r="F292" s="6" t="s">
        <v>152</v>
      </c>
      <c r="G292" s="12" t="s">
        <v>10</v>
      </c>
      <c r="H292" s="6" t="s">
        <v>13</v>
      </c>
      <c r="I292" t="str">
        <f>+CONCATENATE("02 01 ",D292," 00 00 00 00 00 00")</f>
        <v>02 01 1C 00 00 00 00 00 00</v>
      </c>
      <c r="L292" s="8" t="s">
        <v>1049</v>
      </c>
      <c r="N292" s="16"/>
      <c r="O292" s="16"/>
      <c r="P292" s="16"/>
    </row>
    <row r="293" spans="2:16" ht="17" x14ac:dyDescent="0.2">
      <c r="B293" s="61" t="s">
        <v>987</v>
      </c>
      <c r="C293" s="62"/>
      <c r="D293" s="60" t="s">
        <v>1050</v>
      </c>
      <c r="E293" s="6"/>
      <c r="F293" s="6"/>
      <c r="G293" s="12"/>
      <c r="H293" s="6"/>
      <c r="N293" s="16"/>
      <c r="O293" s="16"/>
      <c r="P293" s="16"/>
    </row>
    <row r="294" spans="2:16" ht="17" x14ac:dyDescent="0.2">
      <c r="B294" s="61" t="s">
        <v>987</v>
      </c>
      <c r="C294" s="62"/>
      <c r="D294" s="60" t="s">
        <v>1051</v>
      </c>
      <c r="E294" s="6"/>
      <c r="F294" s="6"/>
      <c r="G294" s="12"/>
      <c r="H294" s="6"/>
      <c r="N294" s="16"/>
      <c r="O294" s="16"/>
      <c r="P294" s="16"/>
    </row>
    <row r="295" spans="2:16" ht="17" x14ac:dyDescent="0.2">
      <c r="B295" s="61" t="s">
        <v>987</v>
      </c>
      <c r="C295" s="62"/>
      <c r="D295" s="60" t="s">
        <v>1052</v>
      </c>
      <c r="E295" s="6"/>
      <c r="F295" s="6"/>
      <c r="G295" s="12"/>
      <c r="H295" s="6"/>
      <c r="N295" s="16"/>
      <c r="O295" s="16"/>
      <c r="P295" s="16"/>
    </row>
    <row r="296" spans="2:16" ht="17" x14ac:dyDescent="0.2">
      <c r="B296" s="32" t="s">
        <v>1053</v>
      </c>
      <c r="C296" s="16"/>
      <c r="D296" s="6" t="s">
        <v>1054</v>
      </c>
      <c r="E296" s="6">
        <v>4</v>
      </c>
      <c r="F296" s="6" t="s">
        <v>152</v>
      </c>
      <c r="G296" s="12" t="s">
        <v>10</v>
      </c>
      <c r="H296" s="6" t="s">
        <v>13</v>
      </c>
      <c r="I296" t="str">
        <f>+CONCATENATE("02 01 ",D296," 00 00 00 00 00 00")</f>
        <v>02 01 20 00 00 00 00 00 00</v>
      </c>
      <c r="J296" t="s">
        <v>1055</v>
      </c>
      <c r="L296" s="8" t="s">
        <v>1056</v>
      </c>
      <c r="N296" s="16"/>
      <c r="O296" s="16"/>
      <c r="P296" s="16"/>
    </row>
    <row r="297" spans="2:16" ht="17" x14ac:dyDescent="0.2">
      <c r="B297" s="61" t="s">
        <v>987</v>
      </c>
      <c r="C297" s="62"/>
      <c r="D297" s="60" t="s">
        <v>1057</v>
      </c>
      <c r="E297" s="6"/>
      <c r="F297" s="6"/>
      <c r="G297" s="12"/>
      <c r="H297" s="6"/>
      <c r="N297" s="16"/>
      <c r="O297" s="16"/>
      <c r="P297" s="16"/>
    </row>
    <row r="298" spans="2:16" ht="17" x14ac:dyDescent="0.2">
      <c r="B298" s="61" t="s">
        <v>987</v>
      </c>
      <c r="C298" s="62"/>
      <c r="D298" s="60" t="s">
        <v>1058</v>
      </c>
      <c r="E298" s="6"/>
      <c r="F298" s="6"/>
      <c r="G298" s="12"/>
      <c r="H298" s="6"/>
      <c r="N298" s="16"/>
      <c r="O298" s="16"/>
      <c r="P298" s="16"/>
    </row>
    <row r="299" spans="2:16" ht="17" x14ac:dyDescent="0.2">
      <c r="B299" s="61" t="s">
        <v>987</v>
      </c>
      <c r="C299" s="62"/>
      <c r="D299" s="60" t="s">
        <v>1059</v>
      </c>
      <c r="E299" s="6"/>
      <c r="F299" s="6"/>
      <c r="G299" s="12"/>
      <c r="H299" s="6"/>
      <c r="N299" s="16"/>
      <c r="O299" s="16"/>
      <c r="P299" s="16"/>
    </row>
    <row r="300" spans="2:16" ht="17" x14ac:dyDescent="0.2">
      <c r="B300" s="61" t="s">
        <v>987</v>
      </c>
      <c r="C300" s="62"/>
      <c r="D300" s="60" t="s">
        <v>1060</v>
      </c>
      <c r="E300" s="6"/>
      <c r="F300" s="6"/>
      <c r="G300" s="12"/>
      <c r="H300" s="6"/>
      <c r="N300" s="16"/>
      <c r="O300" s="16"/>
      <c r="P300" s="16"/>
    </row>
    <row r="301" spans="2:16" ht="17" x14ac:dyDescent="0.2">
      <c r="B301" s="61" t="s">
        <v>987</v>
      </c>
      <c r="C301" s="62"/>
      <c r="D301" s="60" t="s">
        <v>1061</v>
      </c>
      <c r="E301" s="6"/>
      <c r="F301" s="6"/>
      <c r="G301" s="12"/>
      <c r="H301" s="6"/>
      <c r="N301" s="16"/>
      <c r="O301" s="16"/>
      <c r="P301" s="16"/>
    </row>
    <row r="302" spans="2:16" ht="17" x14ac:dyDescent="0.2">
      <c r="B302" s="61" t="s">
        <v>987</v>
      </c>
      <c r="C302" s="62"/>
      <c r="D302" s="60" t="s">
        <v>1062</v>
      </c>
      <c r="E302" s="6"/>
      <c r="F302" s="6"/>
      <c r="G302" s="12"/>
      <c r="H302" s="6"/>
      <c r="N302" s="16"/>
      <c r="O302" s="16"/>
      <c r="P302" s="16"/>
    </row>
    <row r="303" spans="2:16" ht="17" x14ac:dyDescent="0.2">
      <c r="B303" s="61" t="s">
        <v>987</v>
      </c>
      <c r="C303" s="62"/>
      <c r="D303" s="60" t="s">
        <v>1063</v>
      </c>
      <c r="E303" s="6"/>
      <c r="F303" s="6"/>
      <c r="G303" s="12"/>
      <c r="H303" s="6"/>
      <c r="N303" s="16"/>
      <c r="O303" s="16"/>
      <c r="P303" s="16"/>
    </row>
    <row r="304" spans="2:16" ht="17" x14ac:dyDescent="0.2">
      <c r="B304" s="61" t="s">
        <v>987</v>
      </c>
      <c r="C304" s="62"/>
      <c r="D304" s="60" t="s">
        <v>1064</v>
      </c>
      <c r="E304" s="6"/>
      <c r="F304" s="6"/>
      <c r="G304" s="12"/>
      <c r="H304" s="6"/>
      <c r="N304" s="16"/>
      <c r="O304" s="16"/>
      <c r="P304" s="16"/>
    </row>
    <row r="305" spans="2:16" ht="17" x14ac:dyDescent="0.2">
      <c r="B305" s="61" t="s">
        <v>987</v>
      </c>
      <c r="C305" s="62"/>
      <c r="D305" s="60" t="s">
        <v>1065</v>
      </c>
      <c r="E305" s="6"/>
      <c r="F305" s="6"/>
      <c r="G305" s="12"/>
      <c r="H305" s="6"/>
      <c r="N305" s="16"/>
      <c r="O305" s="16"/>
      <c r="P305" s="16"/>
    </row>
    <row r="306" spans="2:16" ht="17" x14ac:dyDescent="0.2">
      <c r="B306" s="61" t="s">
        <v>987</v>
      </c>
      <c r="C306" s="62"/>
      <c r="D306" s="60" t="s">
        <v>1066</v>
      </c>
      <c r="E306" s="6"/>
      <c r="F306" s="6"/>
      <c r="G306" s="12"/>
      <c r="H306" s="6"/>
      <c r="N306" s="16"/>
      <c r="O306" s="16"/>
      <c r="P306" s="16"/>
    </row>
    <row r="307" spans="2:16" ht="17" x14ac:dyDescent="0.2">
      <c r="B307" s="61" t="s">
        <v>987</v>
      </c>
      <c r="C307" s="62"/>
      <c r="D307" s="60" t="s">
        <v>1067</v>
      </c>
      <c r="E307" s="6"/>
      <c r="F307" s="6"/>
      <c r="G307" s="12"/>
      <c r="H307" s="6"/>
      <c r="N307" s="16"/>
      <c r="O307" s="16"/>
      <c r="P307" s="16"/>
    </row>
    <row r="308" spans="2:16" ht="17" x14ac:dyDescent="0.2">
      <c r="B308" s="61" t="s">
        <v>987</v>
      </c>
      <c r="C308" s="62"/>
      <c r="D308" s="60" t="s">
        <v>1068</v>
      </c>
      <c r="E308" s="6"/>
      <c r="F308" s="6"/>
      <c r="G308" s="12"/>
      <c r="H308" s="6"/>
      <c r="N308" s="16"/>
      <c r="O308" s="16"/>
      <c r="P308" s="16"/>
    </row>
    <row r="309" spans="2:16" ht="17" x14ac:dyDescent="0.2">
      <c r="B309" s="61" t="s">
        <v>987</v>
      </c>
      <c r="C309" s="62"/>
      <c r="D309" s="60" t="s">
        <v>1069</v>
      </c>
      <c r="E309" s="6"/>
      <c r="F309" s="6"/>
      <c r="G309" s="12"/>
      <c r="H309" s="6"/>
      <c r="N309" s="16"/>
      <c r="O309" s="16"/>
      <c r="P309" s="16"/>
    </row>
    <row r="310" spans="2:16" ht="17" x14ac:dyDescent="0.2">
      <c r="B310" s="61" t="s">
        <v>987</v>
      </c>
      <c r="C310" s="62"/>
      <c r="D310" s="60" t="s">
        <v>1070</v>
      </c>
      <c r="E310" s="6"/>
      <c r="F310" s="6"/>
      <c r="G310" s="12"/>
      <c r="H310" s="6"/>
      <c r="N310" s="16"/>
      <c r="O310" s="16"/>
      <c r="P310" s="16"/>
    </row>
    <row r="311" spans="2:16" ht="17" x14ac:dyDescent="0.2">
      <c r="B311" s="61" t="s">
        <v>987</v>
      </c>
      <c r="C311" s="62"/>
      <c r="D311" s="60" t="s">
        <v>1071</v>
      </c>
      <c r="E311" s="6"/>
      <c r="F311" s="6"/>
      <c r="G311" s="12"/>
      <c r="H311" s="6"/>
      <c r="N311" s="16"/>
      <c r="O311" s="16"/>
      <c r="P311" s="16"/>
    </row>
    <row r="312" spans="2:16" ht="17" x14ac:dyDescent="0.2">
      <c r="B312" s="61" t="s">
        <v>987</v>
      </c>
      <c r="C312" s="62"/>
      <c r="D312" s="60" t="s">
        <v>1072</v>
      </c>
      <c r="E312" s="6"/>
      <c r="F312" s="6"/>
      <c r="G312" s="12"/>
      <c r="H312" s="6"/>
      <c r="N312" s="16"/>
      <c r="O312" s="16"/>
      <c r="P312" s="16"/>
    </row>
    <row r="313" spans="2:16" ht="17" x14ac:dyDescent="0.2">
      <c r="B313" s="61" t="s">
        <v>987</v>
      </c>
      <c r="C313" s="62"/>
      <c r="D313" s="60" t="s">
        <v>1073</v>
      </c>
      <c r="E313" s="6"/>
      <c r="F313" s="6"/>
      <c r="G313" s="12"/>
      <c r="H313" s="6"/>
      <c r="N313" s="16"/>
      <c r="O313" s="16"/>
      <c r="P313" s="16"/>
    </row>
    <row r="314" spans="2:16" ht="17" x14ac:dyDescent="0.2">
      <c r="B314" s="61" t="s">
        <v>987</v>
      </c>
      <c r="C314" s="62"/>
      <c r="D314" s="60" t="s">
        <v>1074</v>
      </c>
      <c r="E314" s="6"/>
      <c r="F314" s="6"/>
      <c r="G314" s="12"/>
      <c r="H314" s="6"/>
      <c r="N314" s="6"/>
      <c r="O314" s="6"/>
    </row>
    <row r="315" spans="2:16" ht="17" x14ac:dyDescent="0.2">
      <c r="B315" s="61" t="s">
        <v>987</v>
      </c>
      <c r="C315" s="62"/>
      <c r="D315" s="60" t="s">
        <v>1075</v>
      </c>
      <c r="E315" s="6"/>
      <c r="F315" s="6"/>
      <c r="G315" s="12"/>
      <c r="H315" s="6"/>
      <c r="N315" s="6"/>
      <c r="O315" s="6"/>
    </row>
    <row r="316" spans="2:16" ht="34" x14ac:dyDescent="0.2">
      <c r="B316" s="32" t="s">
        <v>1076</v>
      </c>
      <c r="C316" s="16"/>
      <c r="D316" s="6" t="s">
        <v>1077</v>
      </c>
      <c r="E316" s="6">
        <v>4</v>
      </c>
      <c r="F316" s="6" t="s">
        <v>152</v>
      </c>
      <c r="G316" s="12" t="s">
        <v>10</v>
      </c>
      <c r="H316" s="6" t="s">
        <v>13</v>
      </c>
      <c r="I316" t="str">
        <f>+CONCATENATE("02 01 ",D316," 00 00 00 00 00 00")</f>
        <v>02 01 34 00 00 00 00 00 00</v>
      </c>
      <c r="L316" s="8" t="s">
        <v>1078</v>
      </c>
      <c r="N316" s="6" t="s">
        <v>1079</v>
      </c>
      <c r="O316" s="6" t="s">
        <v>1080</v>
      </c>
      <c r="P316" s="6" t="s">
        <v>1081</v>
      </c>
    </row>
    <row r="317" spans="2:16" ht="17" x14ac:dyDescent="0.2">
      <c r="B317" s="61" t="s">
        <v>987</v>
      </c>
      <c r="C317" s="62"/>
      <c r="D317" s="60" t="s">
        <v>1082</v>
      </c>
      <c r="E317" s="6"/>
      <c r="F317" s="6"/>
      <c r="G317" s="12"/>
      <c r="H317" s="6"/>
      <c r="N317" s="6"/>
      <c r="O317" s="6"/>
    </row>
    <row r="318" spans="2:16" ht="17" x14ac:dyDescent="0.2">
      <c r="B318" s="61" t="s">
        <v>987</v>
      </c>
      <c r="C318" s="62"/>
      <c r="D318" s="60" t="s">
        <v>1083</v>
      </c>
      <c r="E318" s="6"/>
      <c r="F318" s="6"/>
      <c r="G318" s="12"/>
      <c r="H318" s="6"/>
      <c r="N318" s="6"/>
      <c r="O318" s="6"/>
    </row>
    <row r="319" spans="2:16" ht="17" x14ac:dyDescent="0.2">
      <c r="B319" s="61" t="s">
        <v>987</v>
      </c>
      <c r="C319" s="62"/>
      <c r="D319" s="60" t="s">
        <v>1084</v>
      </c>
      <c r="E319" s="6"/>
      <c r="F319" s="6"/>
      <c r="G319" s="12"/>
      <c r="H319" s="6"/>
      <c r="N319" s="6"/>
      <c r="O319" s="6"/>
    </row>
    <row r="320" spans="2:16" ht="34" x14ac:dyDescent="0.2">
      <c r="B320" s="32" t="s">
        <v>1085</v>
      </c>
      <c r="C320" s="16"/>
      <c r="D320" s="6" t="s">
        <v>1086</v>
      </c>
      <c r="E320" s="6">
        <v>4</v>
      </c>
      <c r="F320" s="6" t="s">
        <v>152</v>
      </c>
      <c r="G320" s="12" t="s">
        <v>10</v>
      </c>
      <c r="H320" s="6" t="s">
        <v>13</v>
      </c>
      <c r="I320" t="str">
        <f>+CONCATENATE("02 01 ",D320," 00 00 00 00 00 00")</f>
        <v>02 01 38 00 00 00 00 00 00</v>
      </c>
      <c r="L320" s="8" t="s">
        <v>1078</v>
      </c>
      <c r="N320" s="6" t="s">
        <v>1079</v>
      </c>
      <c r="O320" s="6" t="s">
        <v>1080</v>
      </c>
      <c r="P320" s="6" t="s">
        <v>1081</v>
      </c>
    </row>
    <row r="321" spans="1:17" ht="17" x14ac:dyDescent="0.2">
      <c r="B321" s="61" t="s">
        <v>987</v>
      </c>
      <c r="C321" s="62"/>
      <c r="D321" s="60" t="s">
        <v>1087</v>
      </c>
      <c r="E321" s="6"/>
      <c r="F321" s="6"/>
      <c r="G321" s="12"/>
      <c r="H321" s="6"/>
      <c r="N321" s="6"/>
      <c r="O321" s="6"/>
    </row>
    <row r="322" spans="1:17" ht="17" x14ac:dyDescent="0.2">
      <c r="B322" s="61" t="s">
        <v>987</v>
      </c>
      <c r="C322" s="62"/>
      <c r="D322" s="60" t="s">
        <v>1088</v>
      </c>
      <c r="E322" s="6"/>
      <c r="F322" s="6"/>
      <c r="G322" s="12"/>
      <c r="H322" s="6"/>
      <c r="N322" s="6"/>
      <c r="O322" s="6"/>
    </row>
    <row r="323" spans="1:17" ht="17" x14ac:dyDescent="0.2">
      <c r="B323" s="61" t="s">
        <v>987</v>
      </c>
      <c r="C323" s="62"/>
      <c r="D323" s="60" t="s">
        <v>1089</v>
      </c>
      <c r="E323" s="6"/>
      <c r="F323" s="6"/>
      <c r="G323" s="12"/>
      <c r="H323" s="6"/>
      <c r="N323" s="6"/>
      <c r="O323" s="6"/>
    </row>
    <row r="324" spans="1:17" ht="17" x14ac:dyDescent="0.2">
      <c r="B324" s="61" t="s">
        <v>987</v>
      </c>
      <c r="C324" s="62"/>
      <c r="D324" s="60" t="s">
        <v>1090</v>
      </c>
      <c r="E324" s="6"/>
      <c r="F324" s="6"/>
      <c r="G324" s="12"/>
      <c r="H324" s="6"/>
      <c r="N324" s="6"/>
      <c r="O324" s="6"/>
    </row>
    <row r="325" spans="1:17" ht="17" x14ac:dyDescent="0.2">
      <c r="B325" s="61" t="s">
        <v>987</v>
      </c>
      <c r="C325" s="62"/>
      <c r="D325" s="60" t="s">
        <v>1091</v>
      </c>
      <c r="E325" s="6"/>
      <c r="F325" s="6"/>
      <c r="G325" s="12"/>
      <c r="H325" s="6"/>
      <c r="N325" s="6"/>
      <c r="O325" s="6"/>
    </row>
    <row r="326" spans="1:17" ht="17" x14ac:dyDescent="0.2">
      <c r="B326" s="61" t="s">
        <v>987</v>
      </c>
      <c r="C326" s="62"/>
      <c r="D326" s="60" t="s">
        <v>1092</v>
      </c>
      <c r="E326" s="6"/>
      <c r="F326" s="6"/>
      <c r="G326" s="12"/>
      <c r="H326" s="6"/>
      <c r="N326" s="6"/>
      <c r="O326" s="6"/>
    </row>
    <row r="327" spans="1:17" ht="17" x14ac:dyDescent="0.2">
      <c r="B327" s="61" t="s">
        <v>987</v>
      </c>
      <c r="C327" s="62"/>
      <c r="D327" s="60" t="s">
        <v>1093</v>
      </c>
      <c r="E327" s="6"/>
      <c r="F327" s="6"/>
      <c r="G327" s="12"/>
      <c r="H327" s="6"/>
      <c r="N327" s="6"/>
      <c r="O327" s="6"/>
    </row>
    <row r="328" spans="1:17" ht="17" x14ac:dyDescent="0.2">
      <c r="B328" s="32" t="s">
        <v>1094</v>
      </c>
      <c r="C328" s="16"/>
      <c r="D328" s="6" t="s">
        <v>1095</v>
      </c>
      <c r="E328" s="6">
        <v>4</v>
      </c>
      <c r="F328" s="6" t="s">
        <v>152</v>
      </c>
      <c r="G328" s="12" t="s">
        <v>10</v>
      </c>
      <c r="H328" s="6" t="s">
        <v>13</v>
      </c>
      <c r="I328" t="str">
        <f>+CONCATENATE("02 01 ",D328," 00 00 00 00 00 00")</f>
        <v>02 01 40 00 00 00 00 00 00</v>
      </c>
      <c r="J328" t="s">
        <v>1096</v>
      </c>
      <c r="L328" s="8" t="s">
        <v>1097</v>
      </c>
      <c r="N328" s="6"/>
      <c r="O328" s="6"/>
    </row>
    <row r="329" spans="1:17" x14ac:dyDescent="0.2">
      <c r="D329" s="6" t="s">
        <v>1098</v>
      </c>
      <c r="N329" s="6"/>
      <c r="O329" s="6"/>
    </row>
    <row r="331" spans="1:17" s="9" customFormat="1" x14ac:dyDescent="0.2">
      <c r="A331" s="9" t="s">
        <v>1099</v>
      </c>
      <c r="B331" s="9" t="s">
        <v>1100</v>
      </c>
      <c r="C331" s="35"/>
      <c r="D331" s="39"/>
      <c r="K331" s="37"/>
      <c r="L331" s="37"/>
      <c r="M331" s="39"/>
      <c r="N331" s="39"/>
      <c r="O331" s="39"/>
      <c r="P331" s="35"/>
      <c r="Q331" s="35"/>
    </row>
    <row r="332" spans="1:17" s="9" customFormat="1" x14ac:dyDescent="0.2">
      <c r="D332" s="39"/>
      <c r="K332" s="37"/>
      <c r="L332" s="37"/>
      <c r="M332" s="39"/>
      <c r="N332" s="39"/>
      <c r="O332" s="39"/>
      <c r="P332" s="35"/>
      <c r="Q332" s="35"/>
    </row>
    <row r="333" spans="1:17" s="9" customFormat="1" x14ac:dyDescent="0.2">
      <c r="A333" s="9" t="s">
        <v>1101</v>
      </c>
      <c r="B333" s="9" t="s">
        <v>1102</v>
      </c>
      <c r="C333" s="35" t="s">
        <v>1103</v>
      </c>
      <c r="D333" s="39"/>
      <c r="K333" s="37"/>
      <c r="L333" s="37"/>
      <c r="M333" s="39"/>
      <c r="N333" s="39"/>
      <c r="O333" s="39"/>
      <c r="P333" s="35"/>
      <c r="Q333" s="35"/>
    </row>
    <row r="334" spans="1:17" s="9" customFormat="1" x14ac:dyDescent="0.2">
      <c r="B334" s="9" t="s">
        <v>1104</v>
      </c>
      <c r="C334" s="35" t="s">
        <v>1105</v>
      </c>
      <c r="D334" s="39"/>
      <c r="K334" s="37"/>
      <c r="L334" s="37"/>
      <c r="M334" s="39"/>
      <c r="N334" s="39"/>
      <c r="O334" s="39"/>
      <c r="P334" s="35"/>
      <c r="Q334" s="35"/>
    </row>
    <row r="335" spans="1:17" s="9" customFormat="1" x14ac:dyDescent="0.2">
      <c r="B335" s="9" t="s">
        <v>1106</v>
      </c>
      <c r="C335" s="35" t="s">
        <v>1107</v>
      </c>
      <c r="D335" s="39"/>
      <c r="K335" s="37"/>
      <c r="L335" s="37"/>
      <c r="M335" s="39"/>
      <c r="N335" s="39"/>
      <c r="O335" s="39"/>
      <c r="P335" s="35"/>
      <c r="Q335" s="35"/>
    </row>
    <row r="336" spans="1:17" s="9" customFormat="1" x14ac:dyDescent="0.2">
      <c r="B336" s="9" t="s">
        <v>1108</v>
      </c>
      <c r="C336" s="35" t="s">
        <v>1109</v>
      </c>
      <c r="D336" s="39"/>
      <c r="K336" s="37"/>
      <c r="L336" s="37"/>
      <c r="M336" s="39"/>
      <c r="N336" s="39"/>
      <c r="O336" s="39"/>
      <c r="P336" s="35"/>
      <c r="Q336" s="35"/>
    </row>
    <row r="337" spans="2:17" s="9" customFormat="1" x14ac:dyDescent="0.2">
      <c r="B337" s="9" t="s">
        <v>1110</v>
      </c>
      <c r="C337" s="35" t="s">
        <v>1111</v>
      </c>
      <c r="D337" s="39"/>
      <c r="K337" s="37"/>
      <c r="L337" s="37"/>
      <c r="M337" s="39"/>
      <c r="N337" s="39"/>
      <c r="O337" s="39"/>
      <c r="P337" s="35"/>
      <c r="Q337" s="35"/>
    </row>
    <row r="338" spans="2:17" s="9" customFormat="1" x14ac:dyDescent="0.2">
      <c r="B338" s="9" t="s">
        <v>1112</v>
      </c>
      <c r="C338" s="35" t="s">
        <v>1113</v>
      </c>
      <c r="D338" s="39"/>
      <c r="K338" s="37"/>
      <c r="L338" s="37"/>
      <c r="M338" s="39"/>
      <c r="N338" s="39"/>
      <c r="O338" s="39"/>
      <c r="P338" s="35"/>
      <c r="Q338" s="35"/>
    </row>
    <row r="339" spans="2:17" s="9" customFormat="1" x14ac:dyDescent="0.2">
      <c r="B339" s="9" t="s">
        <v>1114</v>
      </c>
      <c r="C339" s="35" t="s">
        <v>1115</v>
      </c>
      <c r="D339" s="39"/>
      <c r="K339" s="37"/>
      <c r="L339" s="37"/>
      <c r="M339" s="39"/>
      <c r="N339" s="39"/>
      <c r="O339" s="39"/>
      <c r="P339" s="35"/>
      <c r="Q339" s="35"/>
    </row>
    <row r="340" spans="2:17" s="9" customFormat="1" x14ac:dyDescent="0.2">
      <c r="B340" s="9" t="s">
        <v>1116</v>
      </c>
      <c r="C340" s="35" t="s">
        <v>1117</v>
      </c>
      <c r="D340" s="39"/>
      <c r="K340" s="37"/>
      <c r="L340" s="37"/>
      <c r="M340" s="39"/>
      <c r="N340" s="39"/>
      <c r="O340" s="39"/>
      <c r="P340" s="35"/>
      <c r="Q340" s="35"/>
    </row>
    <row r="341" spans="2:17" s="9" customFormat="1" x14ac:dyDescent="0.2">
      <c r="B341" s="9" t="s">
        <v>1118</v>
      </c>
      <c r="C341" s="35" t="s">
        <v>1119</v>
      </c>
      <c r="D341" s="39"/>
      <c r="K341" s="37"/>
      <c r="L341" s="37"/>
      <c r="M341" s="39"/>
      <c r="N341" s="39"/>
      <c r="O341" s="39"/>
      <c r="P341" s="35"/>
      <c r="Q341" s="35"/>
    </row>
    <row r="342" spans="2:17" s="9" customFormat="1" x14ac:dyDescent="0.2">
      <c r="B342" s="9" t="s">
        <v>1120</v>
      </c>
      <c r="C342" s="35" t="s">
        <v>1121</v>
      </c>
      <c r="D342" s="39"/>
      <c r="K342" s="37"/>
      <c r="L342" s="37"/>
      <c r="M342" s="39"/>
      <c r="N342" s="39"/>
      <c r="O342" s="39"/>
      <c r="P342" s="35"/>
      <c r="Q342" s="35"/>
    </row>
    <row r="343" spans="2:17" s="9" customFormat="1" x14ac:dyDescent="0.2">
      <c r="B343" s="9" t="s">
        <v>1122</v>
      </c>
      <c r="C343" s="35" t="s">
        <v>1123</v>
      </c>
      <c r="D343" s="39"/>
      <c r="K343" s="37"/>
      <c r="L343" s="37"/>
      <c r="M343" s="39"/>
      <c r="N343" s="39"/>
      <c r="O343" s="39"/>
      <c r="P343" s="35"/>
      <c r="Q343" s="35"/>
    </row>
    <row r="344" spans="2:17" s="9" customFormat="1" x14ac:dyDescent="0.2">
      <c r="B344" s="9" t="s">
        <v>1124</v>
      </c>
      <c r="C344" s="35" t="s">
        <v>1125</v>
      </c>
      <c r="D344" s="39"/>
      <c r="K344" s="37"/>
      <c r="L344" s="37"/>
      <c r="M344" s="39"/>
      <c r="N344" s="39"/>
      <c r="O344" s="39"/>
      <c r="P344" s="35"/>
      <c r="Q344" s="35"/>
    </row>
    <row r="345" spans="2:17" s="9" customFormat="1" x14ac:dyDescent="0.2">
      <c r="B345" s="9" t="s">
        <v>1126</v>
      </c>
      <c r="C345" s="35" t="s">
        <v>1127</v>
      </c>
      <c r="D345" s="39"/>
      <c r="K345" s="37"/>
      <c r="L345" s="37"/>
      <c r="M345" s="39"/>
      <c r="N345" s="39"/>
      <c r="O345" s="39"/>
      <c r="P345" s="35"/>
      <c r="Q345" s="35"/>
    </row>
    <row r="346" spans="2:17" s="9" customFormat="1" x14ac:dyDescent="0.2">
      <c r="B346" s="9" t="s">
        <v>1128</v>
      </c>
      <c r="C346" s="35" t="s">
        <v>1129</v>
      </c>
      <c r="D346" s="39"/>
      <c r="K346" s="37"/>
      <c r="L346" s="37"/>
      <c r="M346" s="39"/>
      <c r="N346" s="39"/>
      <c r="O346" s="39"/>
      <c r="P346" s="35"/>
      <c r="Q346" s="35"/>
    </row>
    <row r="347" spans="2:17" s="9" customFormat="1" x14ac:dyDescent="0.2">
      <c r="B347" s="9" t="s">
        <v>1130</v>
      </c>
      <c r="C347" s="35" t="s">
        <v>1131</v>
      </c>
      <c r="D347" s="39"/>
      <c r="K347" s="37"/>
      <c r="L347" s="37"/>
      <c r="M347" s="39"/>
      <c r="N347" s="39"/>
      <c r="O347" s="39"/>
      <c r="P347" s="35"/>
      <c r="Q347" s="35"/>
    </row>
    <row r="348" spans="2:17" s="9" customFormat="1" x14ac:dyDescent="0.2">
      <c r="B348" s="9" t="s">
        <v>1132</v>
      </c>
      <c r="C348" s="35" t="s">
        <v>1133</v>
      </c>
      <c r="D348" s="39"/>
      <c r="K348" s="37"/>
      <c r="L348" s="37"/>
      <c r="M348" s="39"/>
      <c r="N348" s="39"/>
      <c r="O348" s="39"/>
      <c r="P348" s="35"/>
      <c r="Q348" s="35"/>
    </row>
    <row r="349" spans="2:17" s="9" customFormat="1" x14ac:dyDescent="0.2">
      <c r="B349" s="9" t="s">
        <v>1134</v>
      </c>
      <c r="C349" s="35" t="s">
        <v>1135</v>
      </c>
      <c r="D349" s="39"/>
      <c r="K349" s="37"/>
      <c r="L349" s="37"/>
      <c r="M349" s="39"/>
      <c r="N349" s="39"/>
      <c r="O349" s="39"/>
      <c r="P349" s="35"/>
      <c r="Q349" s="35"/>
    </row>
    <row r="350" spans="2:17" s="9" customFormat="1" x14ac:dyDescent="0.2">
      <c r="B350" s="9" t="s">
        <v>1136</v>
      </c>
      <c r="C350" s="35" t="s">
        <v>1137</v>
      </c>
      <c r="D350" s="39"/>
      <c r="K350" s="37"/>
      <c r="L350" s="37"/>
      <c r="M350" s="39"/>
      <c r="N350" s="39"/>
      <c r="O350" s="39"/>
      <c r="P350" s="35"/>
      <c r="Q350" s="35"/>
    </row>
    <row r="351" spans="2:17" s="9" customFormat="1" x14ac:dyDescent="0.2">
      <c r="B351" s="9" t="s">
        <v>1138</v>
      </c>
      <c r="C351" s="35" t="s">
        <v>1139</v>
      </c>
      <c r="D351" s="39"/>
      <c r="K351" s="37"/>
      <c r="L351" s="37"/>
      <c r="M351" s="39"/>
      <c r="N351" s="39"/>
      <c r="O351" s="39"/>
      <c r="P351" s="35"/>
      <c r="Q351" s="35"/>
    </row>
    <row r="352" spans="2:17" s="9" customFormat="1" x14ac:dyDescent="0.2">
      <c r="B352" s="9" t="s">
        <v>1140</v>
      </c>
      <c r="C352" s="35" t="s">
        <v>1141</v>
      </c>
      <c r="D352" s="39"/>
      <c r="K352" s="37"/>
      <c r="L352" s="37"/>
      <c r="M352" s="39"/>
      <c r="N352" s="39"/>
      <c r="O352" s="39"/>
      <c r="P352" s="35"/>
      <c r="Q352" s="35"/>
    </row>
    <row r="353" spans="2:17" s="9" customFormat="1" x14ac:dyDescent="0.2">
      <c r="B353" s="9" t="s">
        <v>1142</v>
      </c>
      <c r="C353" s="35" t="s">
        <v>1143</v>
      </c>
      <c r="D353" s="39"/>
      <c r="K353" s="37"/>
      <c r="L353" s="37"/>
      <c r="M353" s="39"/>
      <c r="N353" s="39"/>
      <c r="O353" s="39"/>
      <c r="P353" s="35"/>
      <c r="Q353" s="35"/>
    </row>
    <row r="354" spans="2:17" s="9" customFormat="1" x14ac:dyDescent="0.2">
      <c r="B354" s="9" t="s">
        <v>1144</v>
      </c>
      <c r="C354" s="35" t="s">
        <v>1145</v>
      </c>
      <c r="D354" s="39"/>
      <c r="K354" s="37"/>
      <c r="L354" s="37"/>
      <c r="M354" s="39"/>
      <c r="N354" s="39"/>
      <c r="O354" s="39"/>
      <c r="P354" s="35"/>
      <c r="Q354" s="35"/>
    </row>
    <row r="355" spans="2:17" s="9" customFormat="1" x14ac:dyDescent="0.2">
      <c r="B355" s="9" t="s">
        <v>935</v>
      </c>
      <c r="C355" s="35" t="s">
        <v>936</v>
      </c>
      <c r="D355" s="39"/>
      <c r="K355" s="37"/>
      <c r="L355" s="37"/>
      <c r="M355" s="39"/>
      <c r="N355" s="39"/>
      <c r="O355" s="39"/>
      <c r="P355" s="35"/>
      <c r="Q355" s="35"/>
    </row>
    <row r="356" spans="2:17" s="9" customFormat="1" x14ac:dyDescent="0.2">
      <c r="B356" s="9" t="s">
        <v>1146</v>
      </c>
      <c r="C356" s="35" t="s">
        <v>1147</v>
      </c>
      <c r="D356" s="39"/>
      <c r="K356" s="37"/>
      <c r="L356" s="37"/>
      <c r="M356" s="39"/>
      <c r="N356" s="39"/>
      <c r="O356" s="39"/>
      <c r="P356" s="35"/>
      <c r="Q356" s="35"/>
    </row>
    <row r="357" spans="2:17" s="9" customFormat="1" x14ac:dyDescent="0.2">
      <c r="B357" s="9" t="s">
        <v>1148</v>
      </c>
      <c r="C357" s="35" t="s">
        <v>1149</v>
      </c>
      <c r="D357" s="39"/>
      <c r="K357" s="37"/>
      <c r="L357" s="37"/>
      <c r="M357" s="39"/>
      <c r="N357" s="39"/>
      <c r="O357" s="39"/>
      <c r="P357" s="35"/>
      <c r="Q357" s="35"/>
    </row>
    <row r="358" spans="2:17" s="9" customFormat="1" x14ac:dyDescent="0.2">
      <c r="B358" s="9" t="s">
        <v>1150</v>
      </c>
      <c r="C358" s="35" t="s">
        <v>1151</v>
      </c>
      <c r="D358" s="39"/>
      <c r="K358" s="37"/>
      <c r="L358" s="37"/>
      <c r="M358" s="39"/>
      <c r="N358" s="39"/>
      <c r="O358" s="39"/>
      <c r="P358" s="35"/>
      <c r="Q358" s="35"/>
    </row>
    <row r="359" spans="2:17" s="9" customFormat="1" x14ac:dyDescent="0.2">
      <c r="B359" s="9" t="s">
        <v>1152</v>
      </c>
      <c r="C359" s="35" t="s">
        <v>1153</v>
      </c>
      <c r="D359" s="39"/>
      <c r="K359" s="37"/>
      <c r="L359" s="37"/>
      <c r="M359" s="39"/>
      <c r="N359" s="39"/>
      <c r="O359" s="39"/>
      <c r="P359" s="35"/>
      <c r="Q359" s="35"/>
    </row>
    <row r="360" spans="2:17" s="9" customFormat="1" x14ac:dyDescent="0.2">
      <c r="B360" s="9" t="s">
        <v>1154</v>
      </c>
      <c r="C360" s="35" t="s">
        <v>1155</v>
      </c>
      <c r="D360" s="39"/>
      <c r="K360" s="37"/>
      <c r="L360" s="37"/>
      <c r="M360" s="39"/>
      <c r="N360" s="39"/>
      <c r="O360" s="39"/>
      <c r="P360" s="35"/>
      <c r="Q360" s="35"/>
    </row>
    <row r="361" spans="2:17" s="9" customFormat="1" x14ac:dyDescent="0.2">
      <c r="B361" s="9" t="s">
        <v>1156</v>
      </c>
      <c r="C361" s="35" t="s">
        <v>1157</v>
      </c>
      <c r="D361" s="39"/>
      <c r="K361" s="37"/>
      <c r="L361" s="37"/>
      <c r="M361" s="39"/>
      <c r="N361" s="39"/>
      <c r="O361" s="39"/>
      <c r="P361" s="35"/>
      <c r="Q361" s="35"/>
    </row>
    <row r="362" spans="2:17" s="9" customFormat="1" x14ac:dyDescent="0.2">
      <c r="B362" s="9" t="s">
        <v>1158</v>
      </c>
      <c r="C362" s="35" t="s">
        <v>1159</v>
      </c>
      <c r="D362" s="39"/>
      <c r="K362" s="37"/>
      <c r="L362" s="37"/>
      <c r="M362" s="39"/>
      <c r="N362" s="39"/>
      <c r="O362" s="39"/>
      <c r="P362" s="35"/>
      <c r="Q362" s="35"/>
    </row>
    <row r="363" spans="2:17" s="9" customFormat="1" x14ac:dyDescent="0.2">
      <c r="B363" s="9" t="s">
        <v>1160</v>
      </c>
      <c r="C363" s="35" t="s">
        <v>1161</v>
      </c>
      <c r="D363" s="39"/>
      <c r="K363" s="37"/>
      <c r="L363" s="37"/>
      <c r="M363" s="39"/>
      <c r="N363" s="39"/>
      <c r="O363" s="39"/>
      <c r="P363" s="35"/>
      <c r="Q363" s="35"/>
    </row>
    <row r="364" spans="2:17" s="9" customFormat="1" x14ac:dyDescent="0.2">
      <c r="B364" s="9" t="s">
        <v>1162</v>
      </c>
      <c r="C364" s="35" t="s">
        <v>1163</v>
      </c>
      <c r="D364" s="39"/>
      <c r="K364" s="37"/>
      <c r="L364" s="37"/>
      <c r="M364" s="39"/>
      <c r="N364" s="39"/>
      <c r="O364" s="39"/>
      <c r="P364" s="35"/>
      <c r="Q364" s="35"/>
    </row>
    <row r="365" spans="2:17" s="9" customFormat="1" x14ac:dyDescent="0.2">
      <c r="B365" s="9" t="s">
        <v>1164</v>
      </c>
      <c r="C365" s="35" t="s">
        <v>1165</v>
      </c>
      <c r="D365" s="39"/>
      <c r="K365" s="37"/>
      <c r="L365" s="37"/>
      <c r="M365" s="39"/>
      <c r="N365" s="39"/>
      <c r="O365" s="39"/>
      <c r="P365" s="35"/>
      <c r="Q365" s="35"/>
    </row>
    <row r="366" spans="2:17" s="9" customFormat="1" x14ac:dyDescent="0.2">
      <c r="B366" s="9" t="s">
        <v>1166</v>
      </c>
      <c r="C366" s="35" t="s">
        <v>1167</v>
      </c>
      <c r="D366" s="39"/>
      <c r="K366" s="37"/>
      <c r="L366" s="37"/>
      <c r="M366" s="39"/>
      <c r="N366" s="39"/>
      <c r="O366" s="39"/>
      <c r="P366" s="35"/>
      <c r="Q366" s="35"/>
    </row>
    <row r="367" spans="2:17" s="9" customFormat="1" x14ac:dyDescent="0.2">
      <c r="B367" s="9" t="s">
        <v>1168</v>
      </c>
      <c r="C367" s="35" t="s">
        <v>1169</v>
      </c>
      <c r="D367" s="39"/>
      <c r="K367" s="37"/>
      <c r="L367" s="37"/>
      <c r="M367" s="39"/>
      <c r="N367" s="39"/>
      <c r="O367" s="39"/>
      <c r="P367" s="35"/>
      <c r="Q367" s="35"/>
    </row>
    <row r="368" spans="2:17" s="9" customFormat="1" x14ac:dyDescent="0.2">
      <c r="B368" s="9" t="s">
        <v>930</v>
      </c>
      <c r="C368" s="35" t="s">
        <v>1170</v>
      </c>
      <c r="D368" s="39"/>
      <c r="K368" s="37"/>
      <c r="L368" s="37"/>
      <c r="M368" s="39"/>
      <c r="N368" s="39"/>
      <c r="O368" s="39"/>
      <c r="P368" s="35"/>
      <c r="Q368" s="35"/>
    </row>
    <row r="369" spans="2:17" s="9" customFormat="1" x14ac:dyDescent="0.2">
      <c r="B369" s="9" t="s">
        <v>1171</v>
      </c>
      <c r="C369" s="35" t="s">
        <v>1172</v>
      </c>
      <c r="D369" s="39"/>
      <c r="K369" s="37"/>
      <c r="L369" s="37"/>
      <c r="M369" s="39"/>
      <c r="N369" s="39"/>
      <c r="O369" s="39"/>
      <c r="P369" s="35"/>
      <c r="Q369" s="35"/>
    </row>
    <row r="370" spans="2:17" s="9" customFormat="1" x14ac:dyDescent="0.2">
      <c r="B370" s="9" t="s">
        <v>1173</v>
      </c>
      <c r="C370" s="35" t="s">
        <v>1174</v>
      </c>
      <c r="D370" s="39"/>
      <c r="K370" s="37"/>
      <c r="L370" s="37"/>
      <c r="M370" s="39"/>
      <c r="N370" s="39"/>
      <c r="O370" s="39"/>
      <c r="P370" s="35"/>
      <c r="Q370" s="35"/>
    </row>
    <row r="371" spans="2:17" s="9" customFormat="1" x14ac:dyDescent="0.2">
      <c r="B371" s="9" t="s">
        <v>1175</v>
      </c>
      <c r="C371" s="35" t="s">
        <v>1176</v>
      </c>
      <c r="D371" s="39"/>
      <c r="K371" s="37"/>
      <c r="L371" s="37"/>
      <c r="M371" s="39"/>
      <c r="N371" s="39"/>
      <c r="O371" s="39"/>
      <c r="P371" s="35"/>
      <c r="Q371" s="35"/>
    </row>
    <row r="372" spans="2:17" s="9" customFormat="1" x14ac:dyDescent="0.2">
      <c r="B372" s="9" t="s">
        <v>1177</v>
      </c>
      <c r="C372" s="35" t="s">
        <v>1178</v>
      </c>
      <c r="D372" s="39"/>
      <c r="K372" s="37"/>
      <c r="L372" s="37"/>
      <c r="M372" s="39"/>
      <c r="N372" s="39"/>
      <c r="O372" s="39"/>
      <c r="P372" s="35"/>
      <c r="Q372" s="35"/>
    </row>
    <row r="373" spans="2:17" s="9" customFormat="1" x14ac:dyDescent="0.2">
      <c r="B373" s="9" t="s">
        <v>1179</v>
      </c>
      <c r="C373" s="35" t="s">
        <v>1180</v>
      </c>
      <c r="D373" s="39"/>
      <c r="K373" s="37"/>
      <c r="L373" s="37"/>
      <c r="M373" s="39"/>
      <c r="N373" s="39"/>
      <c r="O373" s="39"/>
      <c r="P373" s="35"/>
      <c r="Q373" s="35"/>
    </row>
    <row r="374" spans="2:17" s="9" customFormat="1" x14ac:dyDescent="0.2">
      <c r="B374" s="9" t="s">
        <v>1181</v>
      </c>
      <c r="C374" s="35" t="s">
        <v>1182</v>
      </c>
      <c r="D374" s="39"/>
      <c r="K374" s="37"/>
      <c r="L374" s="37"/>
      <c r="M374" s="39"/>
      <c r="N374" s="39"/>
      <c r="O374" s="39"/>
      <c r="P374" s="35"/>
      <c r="Q374" s="35"/>
    </row>
    <row r="375" spans="2:17" s="9" customFormat="1" x14ac:dyDescent="0.2">
      <c r="B375" s="9" t="s">
        <v>1183</v>
      </c>
      <c r="C375" s="35" t="s">
        <v>1184</v>
      </c>
      <c r="D375" s="39"/>
      <c r="K375" s="37"/>
      <c r="L375" s="37"/>
      <c r="M375" s="39"/>
      <c r="N375" s="39"/>
      <c r="O375" s="39"/>
      <c r="P375" s="35"/>
      <c r="Q375" s="35"/>
    </row>
    <row r="376" spans="2:17" s="9" customFormat="1" x14ac:dyDescent="0.2">
      <c r="B376" s="9" t="s">
        <v>1185</v>
      </c>
      <c r="C376" s="35" t="s">
        <v>1186</v>
      </c>
      <c r="D376" s="39"/>
      <c r="K376" s="37"/>
      <c r="L376" s="37"/>
      <c r="M376" s="39"/>
      <c r="N376" s="39"/>
      <c r="O376" s="39"/>
      <c r="P376" s="35"/>
      <c r="Q376" s="35"/>
    </row>
    <row r="377" spans="2:17" s="9" customFormat="1" x14ac:dyDescent="0.2">
      <c r="B377" s="9" t="s">
        <v>1187</v>
      </c>
      <c r="C377" s="35" t="s">
        <v>1188</v>
      </c>
      <c r="D377" s="39"/>
      <c r="K377" s="37"/>
      <c r="L377" s="37"/>
      <c r="M377" s="39"/>
      <c r="N377" s="39"/>
      <c r="O377" s="39"/>
      <c r="P377" s="35"/>
      <c r="Q377" s="35"/>
    </row>
    <row r="378" spans="2:17" s="9" customFormat="1" x14ac:dyDescent="0.2">
      <c r="B378" s="9" t="s">
        <v>1189</v>
      </c>
      <c r="C378" s="35" t="s">
        <v>1190</v>
      </c>
      <c r="D378" s="39"/>
      <c r="K378" s="37"/>
      <c r="L378" s="37"/>
      <c r="M378" s="39"/>
      <c r="N378" s="39"/>
      <c r="O378" s="39"/>
      <c r="P378" s="35"/>
      <c r="Q378" s="35"/>
    </row>
    <row r="379" spans="2:17" s="9" customFormat="1" x14ac:dyDescent="0.2">
      <c r="B379" s="9" t="s">
        <v>1191</v>
      </c>
      <c r="C379" s="35" t="s">
        <v>1192</v>
      </c>
      <c r="D379" s="39"/>
      <c r="K379" s="37"/>
      <c r="L379" s="37"/>
      <c r="M379" s="39"/>
      <c r="N379" s="39"/>
      <c r="O379" s="39"/>
      <c r="P379" s="35"/>
      <c r="Q379" s="35"/>
    </row>
    <row r="380" spans="2:17" s="9" customFormat="1" x14ac:dyDescent="0.2">
      <c r="B380" s="9" t="s">
        <v>1193</v>
      </c>
      <c r="C380" s="35" t="s">
        <v>1194</v>
      </c>
      <c r="D380" s="39"/>
      <c r="K380" s="37"/>
      <c r="L380" s="37"/>
      <c r="M380" s="39"/>
      <c r="N380" s="39"/>
      <c r="O380" s="39"/>
      <c r="P380" s="35"/>
      <c r="Q380" s="35"/>
    </row>
    <row r="381" spans="2:17" s="9" customFormat="1" x14ac:dyDescent="0.2">
      <c r="B381" s="9" t="s">
        <v>1195</v>
      </c>
      <c r="C381" s="35" t="s">
        <v>1196</v>
      </c>
      <c r="D381" s="39"/>
      <c r="K381" s="37"/>
      <c r="L381" s="37"/>
      <c r="M381" s="39"/>
      <c r="N381" s="39"/>
      <c r="O381" s="39"/>
      <c r="P381" s="35"/>
      <c r="Q381" s="35"/>
    </row>
    <row r="382" spans="2:17" s="9" customFormat="1" x14ac:dyDescent="0.2">
      <c r="B382" s="9" t="s">
        <v>1197</v>
      </c>
      <c r="C382" s="35" t="s">
        <v>1198</v>
      </c>
      <c r="D382" s="39"/>
      <c r="K382" s="37"/>
      <c r="L382" s="37"/>
      <c r="M382" s="39"/>
      <c r="N382" s="39"/>
      <c r="O382" s="39"/>
      <c r="P382" s="35"/>
      <c r="Q382" s="35"/>
    </row>
    <row r="383" spans="2:17" s="9" customFormat="1" x14ac:dyDescent="0.2">
      <c r="B383" s="9" t="s">
        <v>1199</v>
      </c>
      <c r="C383" s="35" t="s">
        <v>1200</v>
      </c>
      <c r="D383" s="39"/>
      <c r="K383" s="37"/>
      <c r="L383" s="37"/>
      <c r="M383" s="39"/>
      <c r="N383" s="39"/>
      <c r="O383" s="39"/>
      <c r="P383" s="35"/>
      <c r="Q383" s="35"/>
    </row>
    <row r="384" spans="2:17" s="9" customFormat="1" x14ac:dyDescent="0.2">
      <c r="B384" s="9" t="s">
        <v>1201</v>
      </c>
      <c r="C384" s="35" t="s">
        <v>1202</v>
      </c>
      <c r="D384" s="39"/>
      <c r="K384" s="37"/>
      <c r="L384" s="37"/>
      <c r="M384" s="39"/>
      <c r="N384" s="39"/>
      <c r="O384" s="39"/>
      <c r="P384" s="35"/>
      <c r="Q384" s="35"/>
    </row>
    <row r="385" spans="2:17" s="9" customFormat="1" x14ac:dyDescent="0.2">
      <c r="B385" s="9" t="s">
        <v>1203</v>
      </c>
      <c r="C385" s="35" t="s">
        <v>1204</v>
      </c>
      <c r="D385" s="39"/>
      <c r="K385" s="37"/>
      <c r="L385" s="37"/>
      <c r="M385" s="39"/>
      <c r="N385" s="39"/>
      <c r="O385" s="39"/>
      <c r="P385" s="35"/>
      <c r="Q385" s="35"/>
    </row>
    <row r="386" spans="2:17" s="9" customFormat="1" x14ac:dyDescent="0.2">
      <c r="B386" s="9" t="s">
        <v>1205</v>
      </c>
      <c r="C386" s="35" t="s">
        <v>1206</v>
      </c>
      <c r="D386" s="39"/>
      <c r="K386" s="37"/>
      <c r="L386" s="37"/>
      <c r="M386" s="39"/>
      <c r="N386" s="39"/>
      <c r="O386" s="39"/>
      <c r="P386" s="35"/>
      <c r="Q386" s="35"/>
    </row>
    <row r="387" spans="2:17" s="9" customFormat="1" x14ac:dyDescent="0.2">
      <c r="B387" s="9" t="s">
        <v>1207</v>
      </c>
      <c r="C387" s="35" t="s">
        <v>1208</v>
      </c>
      <c r="D387" s="39"/>
      <c r="K387" s="37"/>
      <c r="L387" s="37"/>
      <c r="M387" s="39"/>
      <c r="N387" s="39"/>
      <c r="O387" s="39"/>
      <c r="P387" s="35"/>
      <c r="Q387" s="35"/>
    </row>
    <row r="388" spans="2:17" s="9" customFormat="1" x14ac:dyDescent="0.2">
      <c r="B388" s="9" t="s">
        <v>1209</v>
      </c>
      <c r="C388" s="35" t="s">
        <v>1210</v>
      </c>
      <c r="D388" s="39"/>
      <c r="K388" s="37"/>
      <c r="L388" s="37"/>
      <c r="M388" s="39"/>
      <c r="N388" s="39"/>
      <c r="O388" s="39"/>
      <c r="P388" s="35"/>
      <c r="Q388" s="35"/>
    </row>
    <row r="389" spans="2:17" s="9" customFormat="1" x14ac:dyDescent="0.2">
      <c r="B389" s="9" t="s">
        <v>1211</v>
      </c>
      <c r="C389" s="35" t="s">
        <v>1212</v>
      </c>
      <c r="D389" s="39"/>
      <c r="K389" s="37"/>
      <c r="L389" s="37"/>
      <c r="M389" s="39"/>
      <c r="N389" s="39"/>
      <c r="O389" s="39"/>
      <c r="P389" s="35"/>
      <c r="Q389" s="35"/>
    </row>
    <row r="390" spans="2:17" s="9" customFormat="1" x14ac:dyDescent="0.2">
      <c r="B390" s="9" t="s">
        <v>1213</v>
      </c>
      <c r="C390" s="35" t="s">
        <v>1214</v>
      </c>
      <c r="D390" s="39"/>
      <c r="K390" s="37"/>
      <c r="L390" s="37"/>
      <c r="M390" s="39"/>
      <c r="N390" s="39"/>
      <c r="O390" s="39"/>
      <c r="P390" s="35"/>
      <c r="Q390" s="35"/>
    </row>
    <row r="391" spans="2:17" s="9" customFormat="1" x14ac:dyDescent="0.2">
      <c r="B391" s="9" t="s">
        <v>1215</v>
      </c>
      <c r="C391" s="35" t="s">
        <v>1216</v>
      </c>
      <c r="D391" s="39"/>
      <c r="K391" s="37"/>
      <c r="L391" s="37"/>
      <c r="M391" s="39"/>
      <c r="N391" s="39"/>
      <c r="O391" s="39"/>
      <c r="P391" s="35"/>
      <c r="Q391" s="35"/>
    </row>
    <row r="392" spans="2:17" s="9" customFormat="1" x14ac:dyDescent="0.2">
      <c r="B392" s="9" t="s">
        <v>1217</v>
      </c>
      <c r="C392" s="35" t="s">
        <v>1218</v>
      </c>
      <c r="D392" s="39"/>
      <c r="K392" s="37"/>
      <c r="L392" s="37"/>
      <c r="M392" s="39"/>
      <c r="N392" s="39"/>
      <c r="O392" s="39"/>
      <c r="P392" s="35"/>
      <c r="Q392" s="35"/>
    </row>
    <row r="393" spans="2:17" s="9" customFormat="1" x14ac:dyDescent="0.2">
      <c r="B393" s="9" t="s">
        <v>1219</v>
      </c>
      <c r="C393" s="35" t="s">
        <v>1220</v>
      </c>
      <c r="D393" s="39"/>
      <c r="K393" s="37"/>
      <c r="L393" s="37"/>
      <c r="M393" s="39"/>
      <c r="N393" s="39"/>
      <c r="O393" s="39"/>
      <c r="P393" s="35"/>
      <c r="Q393" s="35"/>
    </row>
    <row r="394" spans="2:17" s="9" customFormat="1" x14ac:dyDescent="0.2">
      <c r="B394" s="9" t="s">
        <v>1221</v>
      </c>
      <c r="C394" s="35" t="s">
        <v>1222</v>
      </c>
      <c r="D394" s="39"/>
      <c r="K394" s="37"/>
      <c r="L394" s="37"/>
      <c r="M394" s="39"/>
      <c r="N394" s="39"/>
      <c r="O394" s="39"/>
      <c r="P394" s="35"/>
      <c r="Q394" s="35"/>
    </row>
    <row r="395" spans="2:17" s="9" customFormat="1" x14ac:dyDescent="0.2">
      <c r="B395" s="9" t="s">
        <v>1223</v>
      </c>
      <c r="C395" s="35" t="s">
        <v>1224</v>
      </c>
      <c r="D395" s="39"/>
      <c r="K395" s="37"/>
      <c r="L395" s="37"/>
      <c r="M395" s="39"/>
      <c r="N395" s="39"/>
      <c r="O395" s="39"/>
      <c r="P395" s="35"/>
      <c r="Q395" s="35"/>
    </row>
    <row r="396" spans="2:17" s="9" customFormat="1" x14ac:dyDescent="0.2">
      <c r="B396" s="9" t="s">
        <v>1225</v>
      </c>
      <c r="C396" s="35" t="s">
        <v>1226</v>
      </c>
      <c r="D396" s="39"/>
      <c r="K396" s="37"/>
      <c r="L396" s="37"/>
      <c r="M396" s="39"/>
      <c r="N396" s="39"/>
      <c r="O396" s="39"/>
      <c r="P396" s="35"/>
      <c r="Q396" s="35"/>
    </row>
    <row r="397" spans="2:17" s="9" customFormat="1" x14ac:dyDescent="0.2">
      <c r="B397" s="9" t="s">
        <v>1227</v>
      </c>
      <c r="C397" s="35" t="s">
        <v>1228</v>
      </c>
      <c r="D397" s="39"/>
      <c r="K397" s="37"/>
      <c r="L397" s="37"/>
      <c r="M397" s="39"/>
      <c r="N397" s="39"/>
      <c r="O397" s="39"/>
      <c r="P397" s="35"/>
      <c r="Q397" s="35"/>
    </row>
    <row r="398" spans="2:17" s="9" customFormat="1" x14ac:dyDescent="0.2">
      <c r="B398" s="9" t="s">
        <v>1229</v>
      </c>
      <c r="C398" s="35" t="s">
        <v>1230</v>
      </c>
      <c r="D398" s="39"/>
      <c r="K398" s="37"/>
      <c r="L398" s="37"/>
      <c r="M398" s="39"/>
      <c r="N398" s="39"/>
      <c r="O398" s="39"/>
      <c r="P398" s="35"/>
      <c r="Q398" s="35"/>
    </row>
    <row r="399" spans="2:17" s="9" customFormat="1" x14ac:dyDescent="0.2">
      <c r="B399" s="9" t="s">
        <v>1231</v>
      </c>
      <c r="C399" s="35" t="s">
        <v>1232</v>
      </c>
      <c r="D399" s="39"/>
      <c r="K399" s="37"/>
      <c r="L399" s="37"/>
      <c r="M399" s="39"/>
      <c r="N399" s="39"/>
      <c r="O399" s="39"/>
      <c r="P399" s="35"/>
      <c r="Q399" s="35"/>
    </row>
    <row r="400" spans="2:17" s="9" customFormat="1" x14ac:dyDescent="0.2">
      <c r="B400" s="9" t="s">
        <v>1233</v>
      </c>
      <c r="C400" s="35" t="s">
        <v>1234</v>
      </c>
      <c r="D400" s="39"/>
      <c r="K400" s="37"/>
      <c r="L400" s="37"/>
      <c r="M400" s="39"/>
      <c r="N400" s="39"/>
      <c r="O400" s="39"/>
      <c r="P400" s="35"/>
      <c r="Q400" s="35"/>
    </row>
    <row r="401" spans="2:17" s="9" customFormat="1" x14ac:dyDescent="0.2">
      <c r="B401" s="9" t="s">
        <v>1235</v>
      </c>
      <c r="C401" s="35" t="s">
        <v>1236</v>
      </c>
      <c r="D401" s="39"/>
      <c r="K401" s="37"/>
      <c r="L401" s="37"/>
      <c r="M401" s="39"/>
      <c r="N401" s="39"/>
      <c r="O401" s="39"/>
      <c r="P401" s="35"/>
      <c r="Q401" s="35"/>
    </row>
    <row r="402" spans="2:17" s="9" customFormat="1" x14ac:dyDescent="0.2">
      <c r="B402" s="9" t="s">
        <v>1237</v>
      </c>
      <c r="C402" s="35" t="s">
        <v>1238</v>
      </c>
      <c r="D402" s="39"/>
      <c r="K402" s="37"/>
      <c r="L402" s="37"/>
      <c r="M402" s="39"/>
      <c r="N402" s="39"/>
      <c r="O402" s="39"/>
      <c r="P402" s="35"/>
      <c r="Q402" s="35"/>
    </row>
    <row r="403" spans="2:17" s="9" customFormat="1" x14ac:dyDescent="0.2">
      <c r="B403" s="9" t="s">
        <v>1239</v>
      </c>
      <c r="C403" s="35" t="s">
        <v>1240</v>
      </c>
      <c r="D403" s="39"/>
      <c r="K403" s="37"/>
      <c r="L403" s="37"/>
      <c r="M403" s="39"/>
      <c r="N403" s="39"/>
      <c r="O403" s="39"/>
      <c r="P403" s="35"/>
      <c r="Q403" s="35"/>
    </row>
    <row r="404" spans="2:17" s="9" customFormat="1" x14ac:dyDescent="0.2">
      <c r="B404" s="9" t="s">
        <v>1241</v>
      </c>
      <c r="C404" s="35" t="s">
        <v>1242</v>
      </c>
      <c r="D404" s="39"/>
      <c r="K404" s="37"/>
      <c r="L404" s="37"/>
      <c r="M404" s="39"/>
      <c r="N404" s="39"/>
      <c r="O404" s="39"/>
      <c r="P404" s="35"/>
      <c r="Q404" s="35"/>
    </row>
    <row r="405" spans="2:17" s="9" customFormat="1" x14ac:dyDescent="0.2">
      <c r="B405" s="9" t="s">
        <v>1243</v>
      </c>
      <c r="C405" s="35" t="s">
        <v>1244</v>
      </c>
      <c r="D405" s="39"/>
      <c r="K405" s="37"/>
      <c r="L405" s="37"/>
      <c r="M405" s="39"/>
      <c r="N405" s="39"/>
      <c r="O405" s="39"/>
      <c r="P405" s="35"/>
      <c r="Q405" s="35"/>
    </row>
    <row r="406" spans="2:17" s="9" customFormat="1" x14ac:dyDescent="0.2">
      <c r="B406" s="9" t="s">
        <v>1245</v>
      </c>
      <c r="C406" s="35" t="s">
        <v>1246</v>
      </c>
      <c r="D406" s="39"/>
      <c r="K406" s="37"/>
      <c r="L406" s="37"/>
      <c r="M406" s="39"/>
      <c r="N406" s="39"/>
      <c r="O406" s="39"/>
      <c r="P406" s="35"/>
      <c r="Q406" s="35"/>
    </row>
    <row r="407" spans="2:17" s="9" customFormat="1" x14ac:dyDescent="0.2">
      <c r="B407" s="9" t="s">
        <v>1247</v>
      </c>
      <c r="C407" s="35" t="s">
        <v>1248</v>
      </c>
      <c r="D407" s="39"/>
      <c r="K407" s="37"/>
      <c r="L407" s="37"/>
      <c r="M407" s="39"/>
      <c r="N407" s="39"/>
      <c r="O407" s="39"/>
      <c r="P407" s="35"/>
      <c r="Q407" s="35"/>
    </row>
    <row r="408" spans="2:17" s="9" customFormat="1" x14ac:dyDescent="0.2">
      <c r="B408" s="9" t="s">
        <v>1249</v>
      </c>
      <c r="C408" s="35" t="s">
        <v>1250</v>
      </c>
      <c r="D408" s="39"/>
      <c r="K408" s="37"/>
      <c r="L408" s="37"/>
      <c r="M408" s="39"/>
      <c r="N408" s="39"/>
      <c r="O408" s="39"/>
      <c r="P408" s="35"/>
      <c r="Q408" s="35"/>
    </row>
    <row r="409" spans="2:17" s="9" customFormat="1" x14ac:dyDescent="0.2">
      <c r="B409" s="9" t="s">
        <v>1251</v>
      </c>
      <c r="C409" s="35" t="s">
        <v>1252</v>
      </c>
      <c r="D409" s="39"/>
      <c r="K409" s="37"/>
      <c r="L409" s="37"/>
      <c r="M409" s="39"/>
      <c r="N409" s="39"/>
      <c r="O409" s="39"/>
      <c r="P409" s="35"/>
      <c r="Q409" s="35"/>
    </row>
    <row r="410" spans="2:17" s="9" customFormat="1" x14ac:dyDescent="0.2">
      <c r="B410" s="9" t="s">
        <v>1253</v>
      </c>
      <c r="C410" s="35" t="s">
        <v>1254</v>
      </c>
      <c r="D410" s="39"/>
      <c r="K410" s="37"/>
      <c r="L410" s="37"/>
      <c r="M410" s="39"/>
      <c r="N410" s="39"/>
      <c r="O410" s="39"/>
      <c r="P410" s="35"/>
      <c r="Q410" s="35"/>
    </row>
    <row r="411" spans="2:17" s="9" customFormat="1" x14ac:dyDescent="0.2">
      <c r="B411" s="9" t="s">
        <v>1255</v>
      </c>
      <c r="C411" s="35" t="s">
        <v>1256</v>
      </c>
      <c r="D411" s="39"/>
      <c r="K411" s="37"/>
      <c r="L411" s="37"/>
      <c r="M411" s="39"/>
      <c r="N411" s="39"/>
      <c r="O411" s="39"/>
      <c r="P411" s="35"/>
      <c r="Q411" s="35"/>
    </row>
    <row r="412" spans="2:17" s="9" customFormat="1" x14ac:dyDescent="0.2">
      <c r="B412" s="9" t="s">
        <v>1257</v>
      </c>
      <c r="C412" s="35" t="s">
        <v>1258</v>
      </c>
      <c r="D412" s="39"/>
      <c r="K412" s="37"/>
      <c r="L412" s="37"/>
      <c r="M412" s="39"/>
      <c r="N412" s="39"/>
      <c r="O412" s="39"/>
      <c r="P412" s="35"/>
      <c r="Q412" s="35"/>
    </row>
    <row r="413" spans="2:17" s="9" customFormat="1" x14ac:dyDescent="0.2">
      <c r="B413" s="9" t="s">
        <v>1259</v>
      </c>
      <c r="C413" s="35" t="s">
        <v>1260</v>
      </c>
      <c r="D413" s="39"/>
      <c r="K413" s="37"/>
      <c r="L413" s="37"/>
      <c r="M413" s="39"/>
      <c r="N413" s="39"/>
      <c r="O413" s="39"/>
      <c r="P413" s="35"/>
      <c r="Q413" s="35"/>
    </row>
    <row r="414" spans="2:17" s="9" customFormat="1" x14ac:dyDescent="0.2">
      <c r="B414" s="9" t="s">
        <v>1261</v>
      </c>
      <c r="C414" s="35" t="s">
        <v>1262</v>
      </c>
      <c r="D414" s="39"/>
      <c r="K414" s="37"/>
      <c r="L414" s="37"/>
      <c r="M414" s="39"/>
      <c r="N414" s="39"/>
      <c r="O414" s="39"/>
      <c r="P414" s="35"/>
      <c r="Q414" s="35"/>
    </row>
    <row r="415" spans="2:17" s="9" customFormat="1" x14ac:dyDescent="0.2">
      <c r="B415" s="9" t="s">
        <v>1263</v>
      </c>
      <c r="C415" s="35" t="s">
        <v>1264</v>
      </c>
      <c r="D415" s="39"/>
      <c r="K415" s="37"/>
      <c r="L415" s="37"/>
      <c r="M415" s="39"/>
      <c r="N415" s="39"/>
      <c r="O415" s="39"/>
      <c r="P415" s="35"/>
      <c r="Q415" s="35"/>
    </row>
    <row r="416" spans="2:17" s="9" customFormat="1" x14ac:dyDescent="0.2">
      <c r="B416" s="9" t="s">
        <v>1265</v>
      </c>
      <c r="C416" s="35" t="s">
        <v>1266</v>
      </c>
      <c r="D416" s="39"/>
      <c r="K416" s="37"/>
      <c r="L416" s="37"/>
      <c r="M416" s="39"/>
      <c r="N416" s="39"/>
      <c r="O416" s="39"/>
      <c r="P416" s="35"/>
      <c r="Q416" s="35"/>
    </row>
    <row r="417" spans="1:17" s="9" customFormat="1" x14ac:dyDescent="0.2">
      <c r="C417" s="35"/>
      <c r="D417" s="39"/>
      <c r="K417" s="37"/>
      <c r="L417" s="37"/>
      <c r="M417" s="39"/>
      <c r="N417" s="39"/>
      <c r="O417" s="39"/>
      <c r="P417" s="35"/>
      <c r="Q417" s="35"/>
    </row>
    <row r="418" spans="1:17" s="9" customFormat="1" x14ac:dyDescent="0.2">
      <c r="A418" s="9" t="s">
        <v>1267</v>
      </c>
      <c r="B418" s="9" t="s">
        <v>182</v>
      </c>
      <c r="C418" s="35" t="s">
        <v>574</v>
      </c>
      <c r="D418" s="39"/>
      <c r="K418" s="37"/>
      <c r="L418" s="37"/>
      <c r="M418" s="39"/>
      <c r="N418" s="39"/>
      <c r="O418" s="39"/>
      <c r="P418" s="35"/>
      <c r="Q418" s="35"/>
    </row>
    <row r="419" spans="1:17" s="9" customFormat="1" x14ac:dyDescent="0.2">
      <c r="B419" s="9" t="s">
        <v>163</v>
      </c>
      <c r="C419" s="35" t="s">
        <v>544</v>
      </c>
      <c r="D419" s="39"/>
      <c r="K419" s="37"/>
      <c r="L419" s="37"/>
      <c r="M419" s="39"/>
      <c r="N419" s="39"/>
      <c r="O419" s="39"/>
      <c r="P419" s="35"/>
      <c r="Q419" s="35"/>
    </row>
    <row r="420" spans="1:17" s="9" customFormat="1" x14ac:dyDescent="0.2">
      <c r="B420" s="9" t="s">
        <v>1268</v>
      </c>
      <c r="C420" s="35" t="s">
        <v>1268</v>
      </c>
      <c r="D420" s="39"/>
      <c r="K420" s="37"/>
      <c r="L420" s="37"/>
      <c r="M420" s="39"/>
      <c r="N420" s="39"/>
      <c r="O420" s="39"/>
      <c r="P420" s="35"/>
      <c r="Q420" s="35"/>
    </row>
    <row r="421" spans="1:17" s="9" customFormat="1" x14ac:dyDescent="0.2">
      <c r="B421" s="9" t="s">
        <v>1269</v>
      </c>
      <c r="C421" s="35" t="s">
        <v>1270</v>
      </c>
      <c r="D421" s="39"/>
      <c r="K421" s="37"/>
      <c r="L421" s="37"/>
      <c r="M421" s="39"/>
      <c r="N421" s="39"/>
      <c r="O421" s="39"/>
      <c r="P421" s="35"/>
      <c r="Q421" s="35"/>
    </row>
    <row r="422" spans="1:17" s="9" customFormat="1" x14ac:dyDescent="0.2">
      <c r="B422" s="9" t="s">
        <v>1271</v>
      </c>
      <c r="C422" s="35" t="s">
        <v>1272</v>
      </c>
      <c r="D422" s="39"/>
      <c r="K422" s="37"/>
      <c r="L422" s="37"/>
      <c r="M422" s="39"/>
      <c r="N422" s="39"/>
      <c r="O422" s="39"/>
      <c r="P422" s="35"/>
      <c r="Q422" s="35"/>
    </row>
    <row r="423" spans="1:17" s="9" customFormat="1" x14ac:dyDescent="0.2">
      <c r="B423" s="9" t="s">
        <v>1273</v>
      </c>
      <c r="C423" s="35" t="s">
        <v>1274</v>
      </c>
      <c r="D423" s="39"/>
      <c r="K423" s="37"/>
      <c r="L423" s="37"/>
      <c r="M423" s="39"/>
      <c r="N423" s="39"/>
      <c r="O423" s="39"/>
      <c r="P423" s="35"/>
      <c r="Q423" s="35"/>
    </row>
    <row r="424" spans="1:17" s="9" customFormat="1" x14ac:dyDescent="0.2">
      <c r="B424" s="9" t="s">
        <v>1275</v>
      </c>
      <c r="C424" s="35" t="s">
        <v>1276</v>
      </c>
      <c r="D424" s="39"/>
      <c r="K424" s="37"/>
      <c r="L424" s="37"/>
      <c r="M424" s="39"/>
      <c r="N424" s="39"/>
      <c r="O424" s="39"/>
      <c r="P424" s="35"/>
      <c r="Q424" s="35"/>
    </row>
    <row r="425" spans="1:17" s="9" customFormat="1" x14ac:dyDescent="0.2">
      <c r="B425" s="9" t="s">
        <v>1277</v>
      </c>
      <c r="C425" s="35" t="s">
        <v>1278</v>
      </c>
      <c r="D425" s="39"/>
      <c r="K425" s="37"/>
      <c r="L425" s="37"/>
      <c r="M425" s="39"/>
      <c r="N425" s="39"/>
      <c r="O425" s="39"/>
      <c r="P425" s="35"/>
      <c r="Q425" s="35"/>
    </row>
    <row r="426" spans="1:17" s="9" customFormat="1" x14ac:dyDescent="0.2">
      <c r="B426" s="9" t="s">
        <v>1279</v>
      </c>
      <c r="C426" s="35" t="s">
        <v>1280</v>
      </c>
      <c r="D426" s="39"/>
      <c r="K426" s="37"/>
      <c r="L426" s="37"/>
      <c r="M426" s="39"/>
      <c r="N426" s="39"/>
      <c r="O426" s="39"/>
      <c r="P426" s="35"/>
      <c r="Q426" s="35"/>
    </row>
    <row r="427" spans="1:17" s="9" customFormat="1" x14ac:dyDescent="0.2">
      <c r="B427" s="9" t="s">
        <v>1281</v>
      </c>
      <c r="C427" s="35" t="s">
        <v>1282</v>
      </c>
      <c r="D427" s="39"/>
      <c r="K427" s="37"/>
      <c r="L427" s="37"/>
      <c r="M427" s="39"/>
      <c r="N427" s="39"/>
      <c r="O427" s="39"/>
      <c r="P427" s="35"/>
      <c r="Q427" s="35"/>
    </row>
    <row r="428" spans="1:17" s="9" customFormat="1" x14ac:dyDescent="0.2">
      <c r="B428" s="9" t="s">
        <v>1283</v>
      </c>
      <c r="C428" s="35" t="s">
        <v>1284</v>
      </c>
      <c r="D428" s="39"/>
      <c r="K428" s="37"/>
      <c r="L428" s="37"/>
      <c r="M428" s="39"/>
      <c r="N428" s="39"/>
      <c r="O428" s="39"/>
      <c r="P428" s="35"/>
      <c r="Q428" s="35"/>
    </row>
    <row r="429" spans="1:17" s="9" customFormat="1" x14ac:dyDescent="0.2">
      <c r="B429" s="9" t="s">
        <v>1285</v>
      </c>
      <c r="C429" s="35" t="s">
        <v>1286</v>
      </c>
      <c r="D429" s="39"/>
      <c r="K429" s="37"/>
      <c r="L429" s="37"/>
      <c r="M429" s="39"/>
      <c r="N429" s="39"/>
      <c r="O429" s="39"/>
      <c r="P429" s="35"/>
      <c r="Q429" s="35"/>
    </row>
    <row r="430" spans="1:17" s="9" customFormat="1" x14ac:dyDescent="0.2">
      <c r="B430" s="9" t="s">
        <v>1287</v>
      </c>
      <c r="C430" s="35" t="s">
        <v>1288</v>
      </c>
      <c r="D430" s="39"/>
      <c r="K430" s="37"/>
      <c r="L430" s="37"/>
      <c r="M430" s="39"/>
      <c r="N430" s="39"/>
      <c r="O430" s="39"/>
      <c r="P430" s="35"/>
      <c r="Q430" s="35"/>
    </row>
    <row r="431" spans="1:17" s="9" customFormat="1" x14ac:dyDescent="0.2">
      <c r="B431" s="9" t="s">
        <v>1289</v>
      </c>
      <c r="C431" s="35" t="s">
        <v>1290</v>
      </c>
      <c r="D431" s="39"/>
      <c r="K431" s="37"/>
      <c r="L431" s="37"/>
      <c r="M431" s="39"/>
      <c r="N431" s="39"/>
      <c r="O431" s="39"/>
      <c r="P431" s="35"/>
      <c r="Q431" s="35"/>
    </row>
    <row r="432" spans="1:17" s="9" customFormat="1" x14ac:dyDescent="0.2">
      <c r="B432" s="9" t="s">
        <v>1291</v>
      </c>
      <c r="C432" s="35" t="s">
        <v>1292</v>
      </c>
      <c r="D432" s="39"/>
      <c r="K432" s="37"/>
      <c r="L432" s="37"/>
      <c r="M432" s="39"/>
      <c r="N432" s="39"/>
      <c r="O432" s="39"/>
      <c r="P432" s="35"/>
      <c r="Q432" s="35"/>
    </row>
    <row r="433" spans="2:17" s="9" customFormat="1" x14ac:dyDescent="0.2">
      <c r="B433" s="9" t="s">
        <v>1293</v>
      </c>
      <c r="C433" s="35" t="s">
        <v>1294</v>
      </c>
      <c r="D433" s="39"/>
      <c r="K433" s="37"/>
      <c r="L433" s="37"/>
      <c r="M433" s="39"/>
      <c r="N433" s="39"/>
      <c r="O433" s="39"/>
      <c r="P433" s="35"/>
      <c r="Q433" s="35"/>
    </row>
    <row r="434" spans="2:17" s="9" customFormat="1" x14ac:dyDescent="0.2">
      <c r="B434" s="9" t="s">
        <v>1295</v>
      </c>
      <c r="C434" s="35" t="s">
        <v>1296</v>
      </c>
      <c r="D434" s="39"/>
      <c r="K434" s="37"/>
      <c r="L434" s="37"/>
      <c r="M434" s="39"/>
      <c r="N434" s="39"/>
      <c r="O434" s="39"/>
      <c r="P434" s="35"/>
      <c r="Q434" s="35"/>
    </row>
    <row r="435" spans="2:17" s="9" customFormat="1" x14ac:dyDescent="0.2">
      <c r="B435" s="9" t="s">
        <v>1297</v>
      </c>
      <c r="C435" s="35" t="s">
        <v>1298</v>
      </c>
      <c r="D435" s="39"/>
      <c r="K435" s="37"/>
      <c r="L435" s="37"/>
      <c r="M435" s="39"/>
      <c r="N435" s="39"/>
      <c r="O435" s="39"/>
      <c r="P435" s="35"/>
      <c r="Q435" s="35"/>
    </row>
    <row r="436" spans="2:17" s="9" customFormat="1" x14ac:dyDescent="0.2">
      <c r="B436" s="9" t="s">
        <v>1299</v>
      </c>
      <c r="C436" s="35" t="s">
        <v>1300</v>
      </c>
      <c r="D436" s="39"/>
      <c r="K436" s="37"/>
      <c r="L436" s="37"/>
      <c r="M436" s="39"/>
      <c r="N436" s="39"/>
      <c r="O436" s="39"/>
      <c r="P436" s="35"/>
      <c r="Q436" s="35"/>
    </row>
    <row r="437" spans="2:17" s="9" customFormat="1" x14ac:dyDescent="0.2">
      <c r="B437" s="9" t="s">
        <v>1301</v>
      </c>
      <c r="C437" s="35" t="s">
        <v>1302</v>
      </c>
      <c r="D437" s="39"/>
      <c r="K437" s="37"/>
      <c r="L437" s="37"/>
      <c r="M437" s="39"/>
      <c r="N437" s="39"/>
      <c r="O437" s="39"/>
      <c r="P437" s="35"/>
      <c r="Q437" s="35"/>
    </row>
    <row r="438" spans="2:17" s="9" customFormat="1" x14ac:dyDescent="0.2">
      <c r="B438" s="9" t="s">
        <v>1303</v>
      </c>
      <c r="C438" s="35" t="s">
        <v>1304</v>
      </c>
      <c r="D438" s="39"/>
      <c r="K438" s="37"/>
      <c r="L438" s="37"/>
      <c r="M438" s="39"/>
      <c r="N438" s="39"/>
      <c r="O438" s="39"/>
      <c r="P438" s="35"/>
      <c r="Q438" s="35"/>
    </row>
    <row r="439" spans="2:17" s="9" customFormat="1" x14ac:dyDescent="0.2">
      <c r="B439" s="9" t="s">
        <v>1305</v>
      </c>
      <c r="C439" s="35" t="s">
        <v>1306</v>
      </c>
      <c r="D439" s="39"/>
      <c r="K439" s="37"/>
      <c r="L439" s="37"/>
      <c r="M439" s="39"/>
      <c r="N439" s="39"/>
      <c r="O439" s="39"/>
      <c r="P439" s="35"/>
      <c r="Q439" s="35"/>
    </row>
    <row r="440" spans="2:17" s="9" customFormat="1" x14ac:dyDescent="0.2">
      <c r="B440" s="9" t="s">
        <v>1307</v>
      </c>
      <c r="C440" s="35" t="s">
        <v>1308</v>
      </c>
      <c r="D440" s="39"/>
      <c r="K440" s="37"/>
      <c r="L440" s="37"/>
      <c r="M440" s="39"/>
      <c r="N440" s="39"/>
      <c r="O440" s="39"/>
      <c r="P440" s="35"/>
      <c r="Q440" s="35"/>
    </row>
    <row r="441" spans="2:17" s="9" customFormat="1" x14ac:dyDescent="0.2">
      <c r="B441" s="9" t="s">
        <v>763</v>
      </c>
      <c r="C441" s="35" t="s">
        <v>1309</v>
      </c>
      <c r="D441" s="39"/>
      <c r="K441" s="37"/>
      <c r="L441" s="37"/>
      <c r="M441" s="39"/>
      <c r="N441" s="39"/>
      <c r="O441" s="39"/>
      <c r="P441" s="35"/>
      <c r="Q441" s="35"/>
    </row>
    <row r="442" spans="2:17" s="9" customFormat="1" x14ac:dyDescent="0.2">
      <c r="B442" s="9" t="s">
        <v>941</v>
      </c>
      <c r="C442" s="35" t="s">
        <v>733</v>
      </c>
      <c r="D442" s="39"/>
      <c r="K442" s="37"/>
      <c r="L442" s="37"/>
      <c r="M442" s="39"/>
      <c r="N442" s="39"/>
      <c r="O442" s="39"/>
      <c r="P442" s="35"/>
      <c r="Q442" s="35"/>
    </row>
    <row r="443" spans="2:17" s="9" customFormat="1" x14ac:dyDescent="0.2">
      <c r="B443" s="9" t="s">
        <v>1310</v>
      </c>
      <c r="C443" s="35" t="s">
        <v>1311</v>
      </c>
      <c r="D443" s="39"/>
      <c r="K443" s="37"/>
      <c r="L443" s="37"/>
      <c r="M443" s="39"/>
      <c r="N443" s="39"/>
      <c r="O443" s="39"/>
      <c r="P443" s="35"/>
      <c r="Q443" s="35"/>
    </row>
    <row r="444" spans="2:17" s="9" customFormat="1" x14ac:dyDescent="0.2">
      <c r="B444" s="9" t="s">
        <v>1312</v>
      </c>
      <c r="C444" s="35" t="s">
        <v>1313</v>
      </c>
      <c r="D444" s="39"/>
      <c r="K444" s="37"/>
      <c r="L444" s="37"/>
      <c r="M444" s="39"/>
      <c r="N444" s="39"/>
      <c r="O444" s="39"/>
      <c r="P444" s="35"/>
      <c r="Q444" s="35"/>
    </row>
    <row r="445" spans="2:17" s="9" customFormat="1" x14ac:dyDescent="0.2">
      <c r="B445" s="9" t="s">
        <v>1314</v>
      </c>
      <c r="C445" s="35" t="s">
        <v>1315</v>
      </c>
      <c r="D445" s="39"/>
      <c r="K445" s="37"/>
      <c r="L445" s="37"/>
      <c r="M445" s="39"/>
      <c r="N445" s="39"/>
      <c r="O445" s="39"/>
      <c r="P445" s="35"/>
      <c r="Q445" s="35"/>
    </row>
    <row r="446" spans="2:17" s="9" customFormat="1" x14ac:dyDescent="0.2">
      <c r="B446" s="9" t="s">
        <v>1316</v>
      </c>
      <c r="C446" s="35" t="s">
        <v>1317</v>
      </c>
      <c r="D446" s="39"/>
      <c r="K446" s="37"/>
      <c r="L446" s="37"/>
      <c r="M446" s="39"/>
      <c r="N446" s="39"/>
      <c r="O446" s="39"/>
      <c r="P446" s="35"/>
      <c r="Q446" s="35"/>
    </row>
    <row r="447" spans="2:17" s="9" customFormat="1" x14ac:dyDescent="0.2">
      <c r="B447" s="9" t="s">
        <v>1318</v>
      </c>
      <c r="C447" s="35" t="s">
        <v>1319</v>
      </c>
      <c r="D447" s="39"/>
      <c r="K447" s="37"/>
      <c r="L447" s="37"/>
      <c r="M447" s="39"/>
      <c r="N447" s="39"/>
      <c r="O447" s="39"/>
      <c r="P447" s="35"/>
      <c r="Q447" s="35"/>
    </row>
    <row r="448" spans="2:17" s="9" customFormat="1" x14ac:dyDescent="0.2">
      <c r="B448" s="9" t="s">
        <v>1320</v>
      </c>
      <c r="C448" s="35" t="s">
        <v>1321</v>
      </c>
      <c r="D448" s="39"/>
      <c r="K448" s="37"/>
      <c r="L448" s="37"/>
      <c r="M448" s="39"/>
      <c r="N448" s="39"/>
      <c r="O448" s="39"/>
      <c r="P448" s="35"/>
      <c r="Q448" s="35"/>
    </row>
    <row r="449" spans="1:17" s="9" customFormat="1" x14ac:dyDescent="0.2">
      <c r="B449" s="9" t="s">
        <v>1322</v>
      </c>
      <c r="C449" s="35" t="s">
        <v>1323</v>
      </c>
      <c r="D449" s="39"/>
      <c r="K449" s="37"/>
      <c r="L449" s="37"/>
      <c r="M449" s="39"/>
      <c r="N449" s="39"/>
      <c r="O449" s="39"/>
      <c r="P449" s="35"/>
      <c r="Q449" s="35"/>
    </row>
    <row r="450" spans="1:17" s="9" customFormat="1" x14ac:dyDescent="0.2">
      <c r="B450" s="9" t="s">
        <v>1324</v>
      </c>
      <c r="C450" s="35" t="s">
        <v>1325</v>
      </c>
      <c r="D450" s="39"/>
      <c r="K450" s="37"/>
      <c r="L450" s="37"/>
      <c r="M450" s="39"/>
      <c r="N450" s="39"/>
      <c r="O450" s="39"/>
      <c r="P450" s="35"/>
      <c r="Q450" s="35"/>
    </row>
    <row r="451" spans="1:17" s="9" customFormat="1" x14ac:dyDescent="0.2">
      <c r="B451" s="9" t="s">
        <v>1326</v>
      </c>
      <c r="C451" s="35" t="s">
        <v>1327</v>
      </c>
      <c r="D451" s="39"/>
      <c r="K451" s="37"/>
      <c r="L451" s="37"/>
      <c r="M451" s="39"/>
      <c r="N451" s="39"/>
      <c r="O451" s="39"/>
      <c r="P451" s="35"/>
      <c r="Q451" s="35"/>
    </row>
    <row r="452" spans="1:17" s="9" customFormat="1" x14ac:dyDescent="0.2">
      <c r="B452" s="9" t="s">
        <v>1328</v>
      </c>
      <c r="C452" s="35" t="s">
        <v>1329</v>
      </c>
      <c r="D452" s="39"/>
      <c r="K452" s="37"/>
      <c r="L452" s="37"/>
      <c r="M452" s="39"/>
      <c r="N452" s="39"/>
      <c r="O452" s="39"/>
      <c r="P452" s="35"/>
      <c r="Q452" s="35"/>
    </row>
    <row r="453" spans="1:17" s="9" customFormat="1" x14ac:dyDescent="0.2">
      <c r="B453" s="9" t="s">
        <v>1330</v>
      </c>
      <c r="C453" s="35" t="s">
        <v>1331</v>
      </c>
      <c r="D453" s="39"/>
      <c r="K453" s="37"/>
      <c r="L453" s="37"/>
      <c r="M453" s="39"/>
      <c r="N453" s="39"/>
      <c r="O453" s="39"/>
      <c r="P453" s="35"/>
      <c r="Q453" s="35"/>
    </row>
    <row r="454" spans="1:17" s="9" customFormat="1" x14ac:dyDescent="0.2">
      <c r="B454" s="9" t="s">
        <v>1332</v>
      </c>
      <c r="C454" s="35" t="s">
        <v>1333</v>
      </c>
      <c r="D454" s="39"/>
      <c r="K454" s="37"/>
      <c r="L454" s="37"/>
      <c r="M454" s="39"/>
      <c r="N454" s="39"/>
      <c r="O454" s="39"/>
      <c r="P454" s="35"/>
      <c r="Q454" s="35"/>
    </row>
    <row r="455" spans="1:17" s="9" customFormat="1" x14ac:dyDescent="0.2">
      <c r="C455" s="35"/>
      <c r="D455" s="39"/>
      <c r="K455" s="37"/>
      <c r="L455" s="37"/>
      <c r="M455" s="39"/>
      <c r="N455" s="39"/>
      <c r="O455" s="39"/>
      <c r="P455" s="35"/>
      <c r="Q455" s="35"/>
    </row>
    <row r="456" spans="1:17" s="9" customFormat="1" x14ac:dyDescent="0.2">
      <c r="A456" s="9" t="s">
        <v>1334</v>
      </c>
      <c r="B456" s="9" t="s">
        <v>1335</v>
      </c>
      <c r="C456" s="35" t="s">
        <v>1336</v>
      </c>
      <c r="D456" s="39"/>
      <c r="K456" s="37"/>
      <c r="L456" s="37"/>
      <c r="M456" s="39"/>
      <c r="N456" s="39"/>
      <c r="O456" s="39"/>
      <c r="P456" s="35"/>
      <c r="Q456" s="35"/>
    </row>
    <row r="457" spans="1:17" s="9" customFormat="1" x14ac:dyDescent="0.2">
      <c r="B457" s="9" t="s">
        <v>1337</v>
      </c>
      <c r="C457" s="35" t="s">
        <v>1338</v>
      </c>
      <c r="D457" s="39"/>
      <c r="K457" s="37"/>
      <c r="L457" s="37"/>
      <c r="M457" s="39"/>
      <c r="N457" s="39"/>
      <c r="O457" s="39"/>
      <c r="P457" s="35"/>
      <c r="Q457" s="35"/>
    </row>
    <row r="458" spans="1:17" s="9" customFormat="1" x14ac:dyDescent="0.2">
      <c r="B458" s="9" t="s">
        <v>1339</v>
      </c>
      <c r="C458" s="35" t="s">
        <v>1340</v>
      </c>
      <c r="D458" s="39"/>
      <c r="K458" s="37"/>
      <c r="L458" s="37"/>
      <c r="M458" s="39"/>
      <c r="N458" s="39"/>
      <c r="O458" s="39"/>
      <c r="P458" s="35"/>
      <c r="Q458" s="35"/>
    </row>
    <row r="459" spans="1:17" s="9" customFormat="1" x14ac:dyDescent="0.2">
      <c r="B459" s="9" t="s">
        <v>1341</v>
      </c>
      <c r="C459" s="35" t="s">
        <v>1342</v>
      </c>
      <c r="D459" s="39"/>
      <c r="K459" s="37"/>
      <c r="L459" s="37"/>
      <c r="M459" s="39"/>
      <c r="N459" s="39"/>
      <c r="O459" s="39"/>
      <c r="P459" s="35"/>
      <c r="Q459" s="35"/>
    </row>
    <row r="460" spans="1:17" s="9" customFormat="1" x14ac:dyDescent="0.2">
      <c r="B460" s="9" t="s">
        <v>1343</v>
      </c>
      <c r="C460" s="35" t="s">
        <v>1344</v>
      </c>
      <c r="D460" s="39"/>
      <c r="K460" s="37"/>
      <c r="L460" s="37"/>
      <c r="M460" s="39"/>
      <c r="N460" s="39"/>
      <c r="O460" s="39"/>
      <c r="P460" s="35"/>
      <c r="Q460" s="35"/>
    </row>
    <row r="461" spans="1:17" s="9" customFormat="1" x14ac:dyDescent="0.2">
      <c r="B461" s="9" t="s">
        <v>1345</v>
      </c>
      <c r="C461" s="35" t="s">
        <v>1346</v>
      </c>
      <c r="D461" s="39"/>
      <c r="K461" s="37"/>
      <c r="L461" s="37"/>
      <c r="M461" s="39"/>
      <c r="N461" s="39"/>
      <c r="O461" s="39"/>
      <c r="P461" s="35"/>
      <c r="Q461" s="35"/>
    </row>
    <row r="462" spans="1:17" s="9" customFormat="1" x14ac:dyDescent="0.2">
      <c r="B462" s="9" t="s">
        <v>1347</v>
      </c>
      <c r="C462" s="35" t="s">
        <v>1348</v>
      </c>
      <c r="D462" s="39"/>
      <c r="K462" s="37"/>
      <c r="L462" s="37"/>
      <c r="M462" s="39"/>
      <c r="N462" s="39"/>
      <c r="O462" s="39"/>
      <c r="P462" s="35"/>
      <c r="Q462" s="35"/>
    </row>
    <row r="463" spans="1:17" s="9" customFormat="1" x14ac:dyDescent="0.2">
      <c r="B463" s="9" t="s">
        <v>1349</v>
      </c>
      <c r="C463" s="35" t="s">
        <v>1350</v>
      </c>
      <c r="D463" s="39"/>
      <c r="K463" s="37"/>
      <c r="L463" s="37"/>
      <c r="M463" s="39"/>
      <c r="N463" s="39"/>
      <c r="O463" s="39"/>
      <c r="P463" s="35"/>
      <c r="Q463" s="35"/>
    </row>
    <row r="464" spans="1:17" s="9" customFormat="1" x14ac:dyDescent="0.2">
      <c r="B464" s="9" t="s">
        <v>1351</v>
      </c>
      <c r="C464" s="35" t="s">
        <v>1352</v>
      </c>
      <c r="D464" s="39"/>
      <c r="K464" s="37"/>
      <c r="L464" s="37"/>
      <c r="M464" s="39"/>
      <c r="N464" s="39"/>
      <c r="O464" s="39"/>
      <c r="P464" s="35"/>
      <c r="Q464" s="35"/>
    </row>
    <row r="465" spans="2:17" s="9" customFormat="1" x14ac:dyDescent="0.2">
      <c r="B465" s="9" t="s">
        <v>1353</v>
      </c>
      <c r="C465" s="35" t="s">
        <v>1354</v>
      </c>
      <c r="D465" s="39"/>
      <c r="K465" s="37"/>
      <c r="L465" s="37"/>
      <c r="M465" s="39"/>
      <c r="N465" s="39"/>
      <c r="O465" s="39"/>
      <c r="P465" s="35"/>
      <c r="Q465" s="35"/>
    </row>
    <row r="466" spans="2:17" s="9" customFormat="1" x14ac:dyDescent="0.2">
      <c r="B466" s="9" t="s">
        <v>1355</v>
      </c>
      <c r="C466" s="35" t="s">
        <v>1356</v>
      </c>
      <c r="D466" s="39"/>
      <c r="K466" s="37"/>
      <c r="L466" s="37"/>
      <c r="M466" s="39"/>
      <c r="N466" s="39"/>
      <c r="O466" s="39"/>
      <c r="P466" s="35"/>
      <c r="Q466" s="35"/>
    </row>
    <row r="467" spans="2:17" s="9" customFormat="1" x14ac:dyDescent="0.2">
      <c r="B467" s="9" t="s">
        <v>1357</v>
      </c>
      <c r="C467" s="35" t="s">
        <v>1358</v>
      </c>
      <c r="D467" s="39"/>
      <c r="K467" s="37"/>
      <c r="L467" s="37"/>
      <c r="M467" s="39"/>
      <c r="N467" s="39"/>
      <c r="O467" s="39"/>
      <c r="P467" s="35"/>
      <c r="Q467" s="35"/>
    </row>
    <row r="468" spans="2:17" s="9" customFormat="1" x14ac:dyDescent="0.2">
      <c r="B468" s="9" t="s">
        <v>1359</v>
      </c>
      <c r="C468" s="35" t="s">
        <v>1360</v>
      </c>
      <c r="D468" s="39"/>
      <c r="K468" s="37"/>
      <c r="L468" s="37"/>
      <c r="M468" s="39"/>
      <c r="N468" s="39"/>
      <c r="O468" s="39"/>
      <c r="P468" s="35"/>
      <c r="Q468" s="35"/>
    </row>
    <row r="469" spans="2:17" s="9" customFormat="1" x14ac:dyDescent="0.2">
      <c r="B469" s="9" t="s">
        <v>1361</v>
      </c>
      <c r="C469" s="35" t="s">
        <v>1362</v>
      </c>
      <c r="D469" s="39"/>
      <c r="K469" s="37"/>
      <c r="L469" s="37"/>
      <c r="M469" s="39"/>
      <c r="N469" s="39"/>
      <c r="O469" s="39"/>
      <c r="P469" s="35"/>
      <c r="Q469" s="35"/>
    </row>
    <row r="470" spans="2:17" s="9" customFormat="1" x14ac:dyDescent="0.2">
      <c r="B470" s="9" t="s">
        <v>1363</v>
      </c>
      <c r="C470" s="35" t="s">
        <v>1364</v>
      </c>
      <c r="D470" s="39"/>
      <c r="K470" s="37"/>
      <c r="L470" s="37"/>
      <c r="M470" s="39"/>
      <c r="N470" s="39"/>
      <c r="O470" s="39"/>
      <c r="P470" s="35"/>
      <c r="Q470" s="35"/>
    </row>
    <row r="471" spans="2:17" s="9" customFormat="1" x14ac:dyDescent="0.2">
      <c r="B471" s="9" t="s">
        <v>1365</v>
      </c>
      <c r="C471" s="35" t="s">
        <v>1366</v>
      </c>
      <c r="D471" s="39"/>
      <c r="K471" s="37"/>
      <c r="L471" s="37"/>
      <c r="M471" s="39"/>
      <c r="N471" s="39"/>
      <c r="O471" s="39"/>
      <c r="P471" s="35"/>
      <c r="Q471" s="35"/>
    </row>
    <row r="472" spans="2:17" s="9" customFormat="1" x14ac:dyDescent="0.2">
      <c r="B472" s="9" t="s">
        <v>1367</v>
      </c>
      <c r="C472" s="35" t="s">
        <v>1368</v>
      </c>
      <c r="D472" s="39"/>
      <c r="K472" s="37"/>
      <c r="L472" s="37"/>
      <c r="M472" s="39"/>
      <c r="N472" s="39"/>
      <c r="O472" s="39"/>
      <c r="P472" s="35"/>
      <c r="Q472" s="35"/>
    </row>
    <row r="473" spans="2:17" s="9" customFormat="1" x14ac:dyDescent="0.2">
      <c r="B473" s="9" t="s">
        <v>1369</v>
      </c>
      <c r="C473" s="35" t="s">
        <v>1370</v>
      </c>
      <c r="D473" s="39"/>
      <c r="K473" s="37"/>
      <c r="L473" s="37"/>
      <c r="M473" s="39"/>
      <c r="N473" s="39"/>
      <c r="O473" s="39"/>
      <c r="P473" s="35"/>
      <c r="Q473" s="35"/>
    </row>
    <row r="474" spans="2:17" s="9" customFormat="1" x14ac:dyDescent="0.2">
      <c r="B474" s="9" t="s">
        <v>1371</v>
      </c>
      <c r="C474" s="35" t="s">
        <v>1372</v>
      </c>
      <c r="D474" s="39"/>
      <c r="K474" s="37"/>
      <c r="L474" s="37"/>
      <c r="M474" s="39"/>
      <c r="N474" s="39"/>
      <c r="O474" s="39"/>
      <c r="P474" s="35"/>
      <c r="Q474" s="35"/>
    </row>
    <row r="475" spans="2:17" s="9" customFormat="1" x14ac:dyDescent="0.2">
      <c r="B475" s="9" t="s">
        <v>1373</v>
      </c>
      <c r="C475" s="35" t="s">
        <v>1374</v>
      </c>
      <c r="D475" s="39"/>
      <c r="K475" s="37"/>
      <c r="L475" s="37"/>
      <c r="M475" s="39"/>
      <c r="N475" s="39"/>
      <c r="O475" s="39"/>
      <c r="P475" s="35"/>
      <c r="Q475" s="35"/>
    </row>
    <row r="476" spans="2:17" s="9" customFormat="1" x14ac:dyDescent="0.2">
      <c r="B476" s="9" t="s">
        <v>1375</v>
      </c>
      <c r="C476" s="35" t="s">
        <v>1376</v>
      </c>
      <c r="D476" s="39"/>
      <c r="K476" s="37"/>
      <c r="L476" s="37"/>
      <c r="M476" s="39"/>
      <c r="N476" s="39"/>
      <c r="O476" s="39"/>
      <c r="P476" s="35"/>
      <c r="Q476" s="35"/>
    </row>
    <row r="477" spans="2:17" s="9" customFormat="1" x14ac:dyDescent="0.2">
      <c r="B477" s="9" t="s">
        <v>1377</v>
      </c>
      <c r="C477" s="35" t="s">
        <v>1378</v>
      </c>
      <c r="D477" s="39"/>
      <c r="K477" s="37"/>
      <c r="L477" s="37"/>
      <c r="M477" s="39"/>
      <c r="N477" s="39"/>
      <c r="O477" s="39"/>
      <c r="P477" s="35"/>
      <c r="Q477" s="35"/>
    </row>
    <row r="478" spans="2:17" s="9" customFormat="1" x14ac:dyDescent="0.2">
      <c r="B478" s="9" t="s">
        <v>1379</v>
      </c>
      <c r="C478" s="35" t="s">
        <v>1380</v>
      </c>
      <c r="D478" s="39"/>
      <c r="K478" s="37"/>
      <c r="L478" s="37"/>
      <c r="M478" s="39"/>
      <c r="N478" s="39"/>
      <c r="O478" s="39"/>
      <c r="P478" s="35"/>
      <c r="Q478" s="35"/>
    </row>
    <row r="479" spans="2:17" s="9" customFormat="1" x14ac:dyDescent="0.2">
      <c r="B479" s="9" t="s">
        <v>1381</v>
      </c>
      <c r="C479" s="35" t="s">
        <v>1382</v>
      </c>
      <c r="D479" s="39"/>
      <c r="K479" s="37"/>
      <c r="L479" s="37"/>
      <c r="M479" s="39"/>
      <c r="N479" s="39"/>
      <c r="O479" s="39"/>
      <c r="P479" s="35"/>
      <c r="Q479" s="35"/>
    </row>
    <row r="480" spans="2:17" s="9" customFormat="1" x14ac:dyDescent="0.2">
      <c r="B480" s="9" t="s">
        <v>1383</v>
      </c>
      <c r="C480" s="35" t="s">
        <v>1384</v>
      </c>
      <c r="D480" s="39"/>
      <c r="K480" s="37"/>
      <c r="L480" s="37"/>
      <c r="M480" s="39"/>
      <c r="N480" s="39"/>
      <c r="O480" s="39"/>
      <c r="P480" s="35"/>
      <c r="Q480" s="35"/>
    </row>
    <row r="481" spans="1:17" s="9" customFormat="1" x14ac:dyDescent="0.2">
      <c r="B481" s="9" t="s">
        <v>1385</v>
      </c>
      <c r="C481" s="35" t="s">
        <v>1386</v>
      </c>
      <c r="D481" s="39"/>
      <c r="K481" s="37"/>
      <c r="L481" s="37"/>
      <c r="M481" s="39"/>
      <c r="N481" s="39"/>
      <c r="O481" s="39"/>
      <c r="P481" s="35"/>
      <c r="Q481" s="35"/>
    </row>
    <row r="482" spans="1:17" s="9" customFormat="1" x14ac:dyDescent="0.2">
      <c r="B482" s="9" t="s">
        <v>1387</v>
      </c>
      <c r="C482" s="35" t="s">
        <v>1388</v>
      </c>
      <c r="D482" s="39"/>
      <c r="K482" s="37"/>
      <c r="L482" s="37"/>
      <c r="M482" s="39"/>
      <c r="N482" s="39"/>
      <c r="O482" s="39"/>
      <c r="P482" s="35"/>
      <c r="Q482" s="35"/>
    </row>
    <row r="483" spans="1:17" s="9" customFormat="1" x14ac:dyDescent="0.2">
      <c r="B483" s="9" t="s">
        <v>1389</v>
      </c>
      <c r="C483" s="35" t="s">
        <v>1390</v>
      </c>
      <c r="D483" s="39"/>
      <c r="K483" s="37"/>
      <c r="L483" s="37"/>
      <c r="M483" s="39"/>
      <c r="N483" s="39"/>
      <c r="O483" s="39"/>
      <c r="P483" s="35"/>
      <c r="Q483" s="35"/>
    </row>
    <row r="484" spans="1:17" s="9" customFormat="1" x14ac:dyDescent="0.2">
      <c r="B484" s="9" t="s">
        <v>1391</v>
      </c>
      <c r="C484" s="35" t="s">
        <v>1392</v>
      </c>
      <c r="D484" s="39"/>
      <c r="K484" s="37"/>
      <c r="L484" s="37"/>
      <c r="M484" s="39"/>
      <c r="N484" s="39"/>
      <c r="O484" s="39"/>
      <c r="P484" s="35"/>
      <c r="Q484" s="35"/>
    </row>
    <row r="485" spans="1:17" s="9" customFormat="1" x14ac:dyDescent="0.2">
      <c r="B485" s="9" t="s">
        <v>1393</v>
      </c>
      <c r="C485" s="35" t="s">
        <v>1394</v>
      </c>
      <c r="D485" s="39"/>
      <c r="K485" s="37"/>
      <c r="L485" s="37"/>
      <c r="M485" s="39"/>
      <c r="N485" s="39"/>
      <c r="O485" s="39"/>
      <c r="P485" s="35"/>
      <c r="Q485" s="35"/>
    </row>
    <row r="486" spans="1:17" s="9" customFormat="1" x14ac:dyDescent="0.2">
      <c r="D486" s="39"/>
      <c r="H486" s="35"/>
      <c r="K486" s="37"/>
      <c r="L486" s="37"/>
      <c r="M486" s="39"/>
      <c r="N486" s="39"/>
      <c r="O486" s="39"/>
      <c r="P486" s="35"/>
      <c r="Q486" s="35"/>
    </row>
    <row r="487" spans="1:17" s="9" customFormat="1" x14ac:dyDescent="0.2">
      <c r="A487" s="9" t="s">
        <v>1395</v>
      </c>
      <c r="B487" s="9" t="s">
        <v>1396</v>
      </c>
      <c r="C487" s="35" t="s">
        <v>1397</v>
      </c>
      <c r="H487" s="35"/>
      <c r="K487" s="37"/>
      <c r="L487" s="37"/>
      <c r="M487" s="39"/>
      <c r="N487" s="39"/>
      <c r="O487" s="39"/>
      <c r="P487" s="35"/>
      <c r="Q487" s="35"/>
    </row>
    <row r="488" spans="1:17" s="9" customFormat="1" x14ac:dyDescent="0.2">
      <c r="B488" s="9" t="s">
        <v>1398</v>
      </c>
      <c r="C488" s="35" t="s">
        <v>1399</v>
      </c>
      <c r="H488" s="35"/>
      <c r="K488" s="37"/>
      <c r="L488" s="37"/>
      <c r="M488" s="39"/>
      <c r="N488" s="39"/>
      <c r="O488" s="39"/>
      <c r="P488" s="35"/>
      <c r="Q488" s="35"/>
    </row>
    <row r="489" spans="1:17" s="9" customFormat="1" x14ac:dyDescent="0.2">
      <c r="B489" s="9" t="s">
        <v>1400</v>
      </c>
      <c r="C489" s="35" t="s">
        <v>1401</v>
      </c>
      <c r="H489" s="35"/>
      <c r="K489" s="37"/>
      <c r="L489" s="37"/>
      <c r="M489" s="39"/>
      <c r="N489" s="39"/>
      <c r="O489" s="39"/>
      <c r="P489" s="35"/>
      <c r="Q489" s="35"/>
    </row>
    <row r="490" spans="1:17" s="9" customFormat="1" x14ac:dyDescent="0.2">
      <c r="B490" s="9" t="s">
        <v>1402</v>
      </c>
      <c r="C490" s="35" t="s">
        <v>1403</v>
      </c>
      <c r="H490" s="35"/>
      <c r="K490" s="37"/>
      <c r="L490" s="37"/>
      <c r="M490" s="39"/>
      <c r="N490" s="39"/>
      <c r="O490" s="39"/>
      <c r="P490" s="35"/>
      <c r="Q490" s="35"/>
    </row>
    <row r="491" spans="1:17" s="9" customFormat="1" x14ac:dyDescent="0.2">
      <c r="B491" s="9" t="s">
        <v>1365</v>
      </c>
      <c r="C491" s="35" t="s">
        <v>1404</v>
      </c>
      <c r="H491" s="35"/>
      <c r="K491" s="37"/>
      <c r="L491" s="37"/>
      <c r="M491" s="39"/>
      <c r="N491" s="39"/>
      <c r="O491" s="39"/>
      <c r="P491" s="35"/>
      <c r="Q491" s="35"/>
    </row>
    <row r="492" spans="1:17" s="9" customFormat="1" x14ac:dyDescent="0.2">
      <c r="B492" s="9" t="s">
        <v>1405</v>
      </c>
      <c r="C492" s="35" t="s">
        <v>1406</v>
      </c>
      <c r="H492" s="35"/>
      <c r="K492" s="37"/>
      <c r="L492" s="37"/>
      <c r="M492" s="39"/>
      <c r="N492" s="39"/>
      <c r="O492" s="39"/>
      <c r="P492" s="35"/>
      <c r="Q492" s="35"/>
    </row>
    <row r="493" spans="1:17" s="9" customFormat="1" x14ac:dyDescent="0.2">
      <c r="B493" s="9" t="s">
        <v>1407</v>
      </c>
      <c r="C493" s="35" t="s">
        <v>1408</v>
      </c>
      <c r="H493" s="35"/>
      <c r="K493" s="37"/>
      <c r="L493" s="37"/>
      <c r="M493" s="39"/>
      <c r="N493" s="39"/>
      <c r="O493" s="39"/>
      <c r="P493" s="35"/>
      <c r="Q493" s="35"/>
    </row>
    <row r="494" spans="1:17" s="9" customFormat="1" x14ac:dyDescent="0.2">
      <c r="B494" s="9" t="s">
        <v>1409</v>
      </c>
      <c r="C494" s="35" t="s">
        <v>1410</v>
      </c>
      <c r="H494" s="35"/>
      <c r="K494" s="37"/>
      <c r="L494" s="37"/>
      <c r="M494" s="39"/>
      <c r="N494" s="39"/>
      <c r="O494" s="39"/>
      <c r="P494" s="35"/>
      <c r="Q494" s="35"/>
    </row>
    <row r="495" spans="1:17" s="9" customFormat="1" x14ac:dyDescent="0.2">
      <c r="B495" s="9" t="s">
        <v>1411</v>
      </c>
      <c r="C495" s="35" t="s">
        <v>1348</v>
      </c>
      <c r="H495" s="35"/>
      <c r="K495" s="37"/>
      <c r="L495" s="37"/>
      <c r="M495" s="39"/>
      <c r="N495" s="39"/>
      <c r="O495" s="39"/>
      <c r="P495" s="35"/>
      <c r="Q495" s="35"/>
    </row>
    <row r="496" spans="1:17" s="9" customFormat="1" x14ac:dyDescent="0.2">
      <c r="B496" s="9" t="s">
        <v>1412</v>
      </c>
      <c r="C496" s="35" t="s">
        <v>1413</v>
      </c>
      <c r="H496" s="35"/>
      <c r="K496" s="37"/>
      <c r="L496" s="37"/>
      <c r="M496" s="39"/>
      <c r="N496" s="39"/>
      <c r="O496" s="39"/>
      <c r="P496" s="35"/>
      <c r="Q496" s="35"/>
    </row>
    <row r="497" spans="2:17" s="9" customFormat="1" x14ac:dyDescent="0.2">
      <c r="B497" s="9" t="s">
        <v>1414</v>
      </c>
      <c r="C497" s="35" t="s">
        <v>1415</v>
      </c>
      <c r="H497" s="35"/>
      <c r="K497" s="37"/>
      <c r="L497" s="37"/>
      <c r="M497" s="39"/>
      <c r="N497" s="39"/>
      <c r="O497" s="39"/>
      <c r="P497" s="35"/>
      <c r="Q497" s="35"/>
    </row>
    <row r="498" spans="2:17" s="9" customFormat="1" x14ac:dyDescent="0.2">
      <c r="B498" s="9" t="s">
        <v>1416</v>
      </c>
      <c r="C498" s="35" t="s">
        <v>1350</v>
      </c>
      <c r="H498" s="35"/>
      <c r="K498" s="37"/>
      <c r="L498" s="37"/>
      <c r="M498" s="39"/>
      <c r="N498" s="39"/>
      <c r="O498" s="39"/>
      <c r="P498" s="35"/>
      <c r="Q498" s="35"/>
    </row>
    <row r="499" spans="2:17" s="9" customFormat="1" x14ac:dyDescent="0.2">
      <c r="B499" s="9" t="s">
        <v>1417</v>
      </c>
      <c r="C499" s="35" t="s">
        <v>1418</v>
      </c>
      <c r="H499" s="35"/>
      <c r="K499" s="37"/>
      <c r="L499" s="37"/>
      <c r="M499" s="39"/>
      <c r="N499" s="39"/>
      <c r="O499" s="39"/>
      <c r="P499" s="35"/>
      <c r="Q499" s="35"/>
    </row>
    <row r="500" spans="2:17" s="9" customFormat="1" x14ac:dyDescent="0.2">
      <c r="B500" s="9" t="s">
        <v>1419</v>
      </c>
      <c r="C500" s="35" t="s">
        <v>1420</v>
      </c>
      <c r="H500" s="35"/>
      <c r="K500" s="37"/>
      <c r="L500" s="37"/>
      <c r="M500" s="39"/>
      <c r="N500" s="39"/>
      <c r="O500" s="39"/>
      <c r="P500" s="35"/>
      <c r="Q500" s="35"/>
    </row>
    <row r="501" spans="2:17" s="9" customFormat="1" x14ac:dyDescent="0.2">
      <c r="B501" s="9" t="s">
        <v>1421</v>
      </c>
      <c r="C501" s="35" t="s">
        <v>1422</v>
      </c>
      <c r="H501" s="35"/>
      <c r="K501" s="37"/>
      <c r="L501" s="37"/>
      <c r="M501" s="39"/>
      <c r="N501" s="39"/>
      <c r="O501" s="39"/>
      <c r="P501" s="35"/>
      <c r="Q501" s="35"/>
    </row>
    <row r="502" spans="2:17" s="9" customFormat="1" x14ac:dyDescent="0.2">
      <c r="B502" s="9" t="s">
        <v>1371</v>
      </c>
      <c r="C502" s="35" t="s">
        <v>1423</v>
      </c>
      <c r="H502" s="35"/>
      <c r="K502" s="37"/>
      <c r="L502" s="37"/>
      <c r="M502" s="39"/>
      <c r="N502" s="39"/>
      <c r="O502" s="39"/>
      <c r="P502" s="35"/>
      <c r="Q502" s="35"/>
    </row>
    <row r="503" spans="2:17" s="9" customFormat="1" x14ac:dyDescent="0.2">
      <c r="B503" s="9" t="s">
        <v>1375</v>
      </c>
      <c r="C503" s="35" t="s">
        <v>1424</v>
      </c>
      <c r="H503" s="35"/>
      <c r="K503" s="37"/>
      <c r="L503" s="37"/>
      <c r="M503" s="39"/>
      <c r="N503" s="39"/>
      <c r="O503" s="39"/>
      <c r="P503" s="35"/>
      <c r="Q503" s="35"/>
    </row>
    <row r="504" spans="2:17" s="9" customFormat="1" x14ac:dyDescent="0.2">
      <c r="B504" s="9" t="s">
        <v>1377</v>
      </c>
      <c r="C504" s="35" t="s">
        <v>1425</v>
      </c>
      <c r="H504" s="35"/>
      <c r="K504" s="37"/>
      <c r="L504" s="37"/>
      <c r="M504" s="39"/>
      <c r="N504" s="39"/>
      <c r="O504" s="39"/>
      <c r="P504" s="35"/>
      <c r="Q504" s="35"/>
    </row>
    <row r="505" spans="2:17" s="9" customFormat="1" x14ac:dyDescent="0.2">
      <c r="B505" s="9" t="s">
        <v>1426</v>
      </c>
      <c r="C505" s="35" t="s">
        <v>1427</v>
      </c>
      <c r="H505" s="35"/>
      <c r="K505" s="37"/>
      <c r="L505" s="37"/>
      <c r="M505" s="39"/>
      <c r="N505" s="39"/>
      <c r="O505" s="39"/>
      <c r="P505" s="35"/>
      <c r="Q505" s="35"/>
    </row>
    <row r="506" spans="2:17" s="9" customFormat="1" x14ac:dyDescent="0.2">
      <c r="B506" s="9" t="s">
        <v>1428</v>
      </c>
      <c r="C506" s="35" t="s">
        <v>1429</v>
      </c>
      <c r="H506" s="35"/>
      <c r="K506" s="37"/>
      <c r="L506" s="37"/>
      <c r="M506" s="39"/>
      <c r="N506" s="39"/>
      <c r="O506" s="39"/>
      <c r="P506" s="35"/>
      <c r="Q506" s="35"/>
    </row>
    <row r="507" spans="2:17" s="9" customFormat="1" x14ac:dyDescent="0.2">
      <c r="B507" s="9" t="s">
        <v>1430</v>
      </c>
      <c r="C507" s="35" t="s">
        <v>1431</v>
      </c>
      <c r="H507" s="35"/>
      <c r="K507" s="37"/>
      <c r="L507" s="37"/>
      <c r="M507" s="39"/>
      <c r="N507" s="39"/>
      <c r="O507" s="39"/>
      <c r="P507" s="35"/>
      <c r="Q507" s="35"/>
    </row>
    <row r="508" spans="2:17" s="9" customFormat="1" x14ac:dyDescent="0.2">
      <c r="B508" s="9" t="s">
        <v>1432</v>
      </c>
      <c r="C508" s="35" t="s">
        <v>1433</v>
      </c>
      <c r="H508" s="35"/>
      <c r="K508" s="37"/>
      <c r="L508" s="37"/>
      <c r="M508" s="39"/>
      <c r="N508" s="39"/>
      <c r="O508" s="39"/>
      <c r="P508" s="35"/>
      <c r="Q508" s="35"/>
    </row>
    <row r="509" spans="2:17" s="9" customFormat="1" x14ac:dyDescent="0.2">
      <c r="B509" s="9" t="s">
        <v>1434</v>
      </c>
      <c r="C509" s="35" t="s">
        <v>1435</v>
      </c>
      <c r="H509" s="35"/>
      <c r="K509" s="37"/>
      <c r="L509" s="37"/>
      <c r="M509" s="39"/>
      <c r="N509" s="39"/>
      <c r="O509" s="39"/>
      <c r="P509" s="35"/>
      <c r="Q509" s="35"/>
    </row>
    <row r="510" spans="2:17" s="9" customFormat="1" x14ac:dyDescent="0.2">
      <c r="B510" s="9" t="s">
        <v>1389</v>
      </c>
      <c r="C510" s="35" t="s">
        <v>1436</v>
      </c>
      <c r="H510" s="35"/>
      <c r="K510" s="37"/>
      <c r="L510" s="37"/>
      <c r="M510" s="39"/>
      <c r="N510" s="39"/>
      <c r="O510" s="39"/>
      <c r="P510" s="35"/>
      <c r="Q510" s="35"/>
    </row>
    <row r="511" spans="2:17" s="9" customFormat="1" x14ac:dyDescent="0.2">
      <c r="B511" s="9" t="s">
        <v>1437</v>
      </c>
      <c r="C511" s="35" t="s">
        <v>1438</v>
      </c>
      <c r="H511" s="35"/>
      <c r="K511" s="37"/>
      <c r="L511" s="37"/>
      <c r="M511" s="39"/>
      <c r="N511" s="39"/>
      <c r="O511" s="39"/>
      <c r="P511" s="35"/>
      <c r="Q511" s="35"/>
    </row>
    <row r="512" spans="2:17" s="9" customFormat="1" x14ac:dyDescent="0.2">
      <c r="B512" s="9" t="s">
        <v>1437</v>
      </c>
      <c r="C512" s="35" t="s">
        <v>1438</v>
      </c>
      <c r="H512" s="35"/>
      <c r="K512" s="37"/>
      <c r="L512" s="37"/>
      <c r="M512" s="39"/>
      <c r="N512" s="39"/>
      <c r="O512" s="39"/>
      <c r="P512" s="35"/>
      <c r="Q512" s="35"/>
    </row>
    <row r="513" spans="1:17" s="9" customFormat="1" x14ac:dyDescent="0.2">
      <c r="B513" s="9" t="s">
        <v>1391</v>
      </c>
      <c r="C513" s="35" t="s">
        <v>1439</v>
      </c>
      <c r="H513" s="35"/>
      <c r="K513" s="37"/>
      <c r="L513" s="37"/>
      <c r="M513" s="39"/>
      <c r="N513" s="39"/>
      <c r="O513" s="39"/>
      <c r="P513" s="35"/>
      <c r="Q513" s="35"/>
    </row>
    <row r="514" spans="1:17" s="9" customFormat="1" x14ac:dyDescent="0.2">
      <c r="B514" s="9" t="s">
        <v>1440</v>
      </c>
      <c r="C514" s="35" t="s">
        <v>1441</v>
      </c>
      <c r="H514" s="35"/>
      <c r="K514" s="37"/>
      <c r="L514" s="37"/>
      <c r="M514" s="39"/>
      <c r="N514" s="39"/>
      <c r="O514" s="39"/>
      <c r="P514" s="35"/>
      <c r="Q514" s="35"/>
    </row>
    <row r="515" spans="1:17" s="9" customFormat="1" x14ac:dyDescent="0.2">
      <c r="B515" s="9" t="s">
        <v>1393</v>
      </c>
      <c r="C515" s="35" t="s">
        <v>1442</v>
      </c>
      <c r="H515" s="35"/>
      <c r="K515" s="37"/>
      <c r="L515" s="37"/>
      <c r="M515" s="39"/>
      <c r="N515" s="39"/>
      <c r="O515" s="39"/>
      <c r="P515" s="35"/>
      <c r="Q515" s="35"/>
    </row>
    <row r="516" spans="1:17" s="9" customFormat="1" x14ac:dyDescent="0.2">
      <c r="C516" s="35"/>
      <c r="D516" s="39"/>
      <c r="K516" s="37"/>
      <c r="L516" s="37"/>
      <c r="M516" s="39"/>
      <c r="N516" s="39"/>
      <c r="O516" s="39"/>
      <c r="P516" s="35"/>
      <c r="Q516" s="35"/>
    </row>
    <row r="517" spans="1:17" s="9" customFormat="1" x14ac:dyDescent="0.2">
      <c r="A517" s="9" t="s">
        <v>1443</v>
      </c>
      <c r="B517" s="9" t="s">
        <v>1444</v>
      </c>
      <c r="C517" s="35" t="s">
        <v>1445</v>
      </c>
      <c r="D517" s="39"/>
      <c r="K517" s="37"/>
      <c r="L517" s="37"/>
      <c r="M517" s="39"/>
      <c r="N517" s="39"/>
      <c r="O517" s="39"/>
      <c r="P517" s="35"/>
      <c r="Q517" s="35"/>
    </row>
    <row r="518" spans="1:17" s="9" customFormat="1" x14ac:dyDescent="0.2">
      <c r="B518" s="9" t="s">
        <v>1446</v>
      </c>
      <c r="C518" s="35" t="s">
        <v>1447</v>
      </c>
      <c r="D518" s="39"/>
      <c r="K518" s="37"/>
      <c r="L518" s="37"/>
      <c r="M518" s="39"/>
      <c r="N518" s="39"/>
      <c r="O518" s="39"/>
      <c r="P518" s="35"/>
      <c r="Q518" s="35"/>
    </row>
    <row r="519" spans="1:17" s="9" customFormat="1" x14ac:dyDescent="0.2">
      <c r="B519" s="9" t="s">
        <v>1448</v>
      </c>
      <c r="C519" s="35" t="s">
        <v>1449</v>
      </c>
      <c r="D519" s="39"/>
      <c r="K519" s="37"/>
      <c r="L519" s="37"/>
      <c r="M519" s="39"/>
      <c r="N519" s="39"/>
      <c r="O519" s="39"/>
      <c r="P519" s="35"/>
      <c r="Q519" s="35"/>
    </row>
    <row r="520" spans="1:17" s="9" customFormat="1" x14ac:dyDescent="0.2">
      <c r="B520" s="9" t="s">
        <v>1450</v>
      </c>
      <c r="C520" s="35" t="s">
        <v>1451</v>
      </c>
      <c r="D520" s="39"/>
      <c r="K520" s="37"/>
      <c r="L520" s="37"/>
      <c r="M520" s="39"/>
      <c r="N520" s="39"/>
      <c r="O520" s="39"/>
      <c r="P520" s="35"/>
      <c r="Q520" s="35"/>
    </row>
    <row r="521" spans="1:17" s="9" customFormat="1" x14ac:dyDescent="0.2">
      <c r="B521" s="9" t="s">
        <v>1452</v>
      </c>
      <c r="C521" s="35" t="s">
        <v>1453</v>
      </c>
      <c r="D521" s="39"/>
      <c r="K521" s="37"/>
      <c r="L521" s="37"/>
      <c r="M521" s="39"/>
      <c r="N521" s="39"/>
      <c r="O521" s="39"/>
      <c r="P521" s="35"/>
      <c r="Q521" s="35"/>
    </row>
    <row r="522" spans="1:17" s="9" customFormat="1" x14ac:dyDescent="0.2">
      <c r="B522" s="9" t="s">
        <v>1454</v>
      </c>
      <c r="C522" s="9" t="s">
        <v>733</v>
      </c>
      <c r="D522" s="39"/>
      <c r="K522" s="37"/>
      <c r="L522" s="37"/>
      <c r="M522" s="39"/>
      <c r="N522" s="39"/>
      <c r="O522" s="39"/>
      <c r="P522" s="35"/>
      <c r="Q522" s="35"/>
    </row>
    <row r="523" spans="1:17" s="9" customFormat="1" x14ac:dyDescent="0.2">
      <c r="B523" s="9" t="s">
        <v>1455</v>
      </c>
      <c r="C523" s="35" t="s">
        <v>1456</v>
      </c>
      <c r="D523" s="39"/>
      <c r="K523" s="37"/>
      <c r="L523" s="37"/>
      <c r="M523" s="39"/>
      <c r="N523" s="39"/>
      <c r="O523" s="39"/>
      <c r="P523" s="35"/>
      <c r="Q523" s="35"/>
    </row>
    <row r="524" spans="1:17" s="9" customFormat="1" x14ac:dyDescent="0.2">
      <c r="B524" s="9" t="s">
        <v>1457</v>
      </c>
      <c r="C524" s="35" t="s">
        <v>1458</v>
      </c>
      <c r="D524" s="39"/>
      <c r="K524" s="37"/>
      <c r="L524" s="37"/>
      <c r="M524" s="39"/>
      <c r="N524" s="39"/>
      <c r="O524" s="39"/>
      <c r="P524" s="35"/>
      <c r="Q524" s="35"/>
    </row>
    <row r="525" spans="1:17" s="9" customFormat="1" x14ac:dyDescent="0.2">
      <c r="B525" s="9" t="s">
        <v>1459</v>
      </c>
      <c r="C525" s="35" t="s">
        <v>1460</v>
      </c>
      <c r="D525" s="39"/>
      <c r="K525" s="37"/>
      <c r="L525" s="37"/>
      <c r="M525" s="39"/>
      <c r="N525" s="39"/>
      <c r="O525" s="39"/>
      <c r="P525" s="35"/>
      <c r="Q525" s="35"/>
    </row>
    <row r="526" spans="1:17" s="9" customFormat="1" x14ac:dyDescent="0.2">
      <c r="B526" s="9" t="s">
        <v>1461</v>
      </c>
      <c r="C526" s="35" t="s">
        <v>1462</v>
      </c>
      <c r="D526" s="39"/>
      <c r="K526" s="37"/>
      <c r="L526" s="37"/>
      <c r="M526" s="39"/>
      <c r="N526" s="39"/>
      <c r="O526" s="39"/>
      <c r="P526" s="35"/>
      <c r="Q526" s="35"/>
    </row>
    <row r="527" spans="1:17" s="9" customFormat="1" x14ac:dyDescent="0.2">
      <c r="B527" s="9" t="s">
        <v>1463</v>
      </c>
      <c r="C527" s="35" t="s">
        <v>1464</v>
      </c>
      <c r="D527" s="39"/>
      <c r="K527" s="37"/>
      <c r="L527" s="37"/>
      <c r="M527" s="39"/>
      <c r="N527" s="39"/>
      <c r="O527" s="39"/>
      <c r="P527" s="35"/>
      <c r="Q527" s="35"/>
    </row>
    <row r="528" spans="1:17" s="9" customFormat="1" x14ac:dyDescent="0.2">
      <c r="B528" s="9" t="s">
        <v>1465</v>
      </c>
      <c r="C528" s="35" t="s">
        <v>1466</v>
      </c>
      <c r="D528" s="39"/>
      <c r="K528" s="37"/>
      <c r="L528" s="37"/>
      <c r="M528" s="39"/>
      <c r="N528" s="39"/>
      <c r="O528" s="39"/>
      <c r="P528" s="35"/>
      <c r="Q528" s="35"/>
    </row>
    <row r="529" spans="1:17" s="9" customFormat="1" x14ac:dyDescent="0.2">
      <c r="B529" s="9" t="s">
        <v>1467</v>
      </c>
      <c r="C529" s="35" t="s">
        <v>1468</v>
      </c>
      <c r="D529" s="39"/>
      <c r="K529" s="37"/>
      <c r="L529" s="37"/>
      <c r="M529" s="39"/>
      <c r="N529" s="39"/>
      <c r="O529" s="39"/>
      <c r="P529" s="35"/>
      <c r="Q529" s="35"/>
    </row>
    <row r="530" spans="1:17" s="9" customFormat="1" x14ac:dyDescent="0.2">
      <c r="B530" s="9" t="s">
        <v>1469</v>
      </c>
      <c r="C530" s="35" t="s">
        <v>1470</v>
      </c>
      <c r="D530" s="39"/>
      <c r="K530" s="37"/>
      <c r="L530" s="37"/>
      <c r="M530" s="39"/>
      <c r="N530" s="39"/>
      <c r="O530" s="39"/>
      <c r="P530" s="35"/>
      <c r="Q530" s="35"/>
    </row>
    <row r="531" spans="1:17" s="9" customFormat="1" x14ac:dyDescent="0.2">
      <c r="B531" s="9" t="s">
        <v>1471</v>
      </c>
      <c r="C531" s="35" t="s">
        <v>1472</v>
      </c>
      <c r="D531" s="39"/>
      <c r="K531" s="37"/>
      <c r="L531" s="37"/>
      <c r="M531" s="39"/>
      <c r="N531" s="39"/>
      <c r="O531" s="39"/>
      <c r="P531" s="35"/>
      <c r="Q531" s="35"/>
    </row>
    <row r="532" spans="1:17" s="9" customFormat="1" x14ac:dyDescent="0.2">
      <c r="B532" s="9" t="s">
        <v>1473</v>
      </c>
      <c r="C532" s="35" t="s">
        <v>1474</v>
      </c>
      <c r="D532" s="39"/>
      <c r="K532" s="37"/>
      <c r="L532" s="37"/>
      <c r="M532" s="39"/>
      <c r="N532" s="39"/>
      <c r="O532" s="39"/>
      <c r="P532" s="35"/>
      <c r="Q532" s="35"/>
    </row>
    <row r="533" spans="1:17" s="9" customFormat="1" x14ac:dyDescent="0.2">
      <c r="B533" s="9" t="s">
        <v>1475</v>
      </c>
      <c r="C533" s="35" t="s">
        <v>1476</v>
      </c>
      <c r="D533" s="39"/>
      <c r="K533" s="37"/>
      <c r="L533" s="37"/>
      <c r="M533" s="39"/>
      <c r="N533" s="39"/>
      <c r="O533" s="39"/>
      <c r="P533" s="35"/>
      <c r="Q533" s="35"/>
    </row>
    <row r="534" spans="1:17" s="9" customFormat="1" x14ac:dyDescent="0.2">
      <c r="B534" s="9" t="s">
        <v>1477</v>
      </c>
      <c r="C534" s="35" t="s">
        <v>1478</v>
      </c>
      <c r="D534" s="39"/>
      <c r="K534" s="37"/>
      <c r="L534" s="37"/>
      <c r="M534" s="39"/>
      <c r="N534" s="39"/>
      <c r="O534" s="39"/>
      <c r="P534" s="35"/>
      <c r="Q534" s="35"/>
    </row>
    <row r="535" spans="1:17" s="9" customFormat="1" x14ac:dyDescent="0.2">
      <c r="B535" s="9" t="s">
        <v>1479</v>
      </c>
      <c r="C535" s="35" t="s">
        <v>1480</v>
      </c>
      <c r="D535" s="39"/>
      <c r="K535" s="37"/>
      <c r="L535" s="37"/>
      <c r="M535" s="39"/>
      <c r="N535" s="39"/>
      <c r="O535" s="39"/>
      <c r="P535" s="35"/>
      <c r="Q535" s="35"/>
    </row>
    <row r="536" spans="1:17" s="9" customFormat="1" x14ac:dyDescent="0.2">
      <c r="B536" s="9" t="s">
        <v>1481</v>
      </c>
      <c r="C536" s="35" t="s">
        <v>1482</v>
      </c>
      <c r="D536" s="39"/>
      <c r="K536" s="37"/>
      <c r="L536" s="37"/>
      <c r="M536" s="39"/>
      <c r="N536" s="39"/>
      <c r="O536" s="39"/>
      <c r="P536" s="35"/>
      <c r="Q536" s="35"/>
    </row>
    <row r="537" spans="1:17" s="9" customFormat="1" x14ac:dyDescent="0.2">
      <c r="B537" s="9" t="s">
        <v>1483</v>
      </c>
      <c r="C537" s="35" t="s">
        <v>1484</v>
      </c>
      <c r="D537" s="39"/>
      <c r="K537" s="37"/>
      <c r="L537" s="37"/>
      <c r="M537" s="39"/>
      <c r="N537" s="39"/>
      <c r="O537" s="39"/>
      <c r="P537" s="35"/>
      <c r="Q537" s="35"/>
    </row>
    <row r="538" spans="1:17" s="9" customFormat="1" x14ac:dyDescent="0.2">
      <c r="B538" s="9" t="s">
        <v>1485</v>
      </c>
      <c r="C538" s="35" t="s">
        <v>1486</v>
      </c>
      <c r="D538" s="39"/>
      <c r="H538" s="35"/>
      <c r="K538" s="37"/>
      <c r="L538" s="37"/>
      <c r="M538" s="39"/>
      <c r="N538" s="39"/>
      <c r="O538" s="39"/>
      <c r="P538" s="35"/>
      <c r="Q538" s="35"/>
    </row>
    <row r="539" spans="1:17" s="9" customFormat="1" x14ac:dyDescent="0.2">
      <c r="C539" s="35"/>
      <c r="D539" s="39"/>
      <c r="K539" s="37"/>
      <c r="L539" s="37"/>
      <c r="M539" s="39"/>
      <c r="N539" s="39"/>
      <c r="O539" s="39"/>
      <c r="P539" s="35"/>
      <c r="Q539" s="35"/>
    </row>
    <row r="540" spans="1:17" s="9" customFormat="1" x14ac:dyDescent="0.2">
      <c r="A540" s="9" t="s">
        <v>1487</v>
      </c>
      <c r="B540" s="9" t="s">
        <v>1473</v>
      </c>
      <c r="C540" s="35" t="s">
        <v>1474</v>
      </c>
      <c r="K540" s="37"/>
      <c r="L540" s="37"/>
      <c r="M540" s="39"/>
      <c r="N540" s="39"/>
      <c r="O540" s="39"/>
      <c r="P540" s="35"/>
      <c r="Q540" s="35"/>
    </row>
    <row r="541" spans="1:17" s="9" customFormat="1" x14ac:dyDescent="0.2">
      <c r="B541" s="9" t="s">
        <v>1475</v>
      </c>
      <c r="C541" s="35" t="s">
        <v>1476</v>
      </c>
      <c r="K541" s="37"/>
      <c r="L541" s="37"/>
      <c r="M541" s="39"/>
      <c r="N541" s="39"/>
      <c r="O541" s="39"/>
      <c r="P541" s="35"/>
      <c r="Q541" s="35"/>
    </row>
    <row r="542" spans="1:17" s="9" customFormat="1" x14ac:dyDescent="0.2">
      <c r="B542" s="9" t="s">
        <v>1488</v>
      </c>
      <c r="C542" s="35" t="s">
        <v>1478</v>
      </c>
      <c r="K542" s="37"/>
      <c r="L542" s="37"/>
      <c r="M542" s="39"/>
      <c r="N542" s="39"/>
      <c r="O542" s="39"/>
      <c r="P542" s="35"/>
      <c r="Q542" s="35"/>
    </row>
    <row r="543" spans="1:17" s="9" customFormat="1" x14ac:dyDescent="0.2">
      <c r="B543" s="9" t="s">
        <v>1479</v>
      </c>
      <c r="C543" s="35" t="s">
        <v>1480</v>
      </c>
      <c r="K543" s="37"/>
      <c r="L543" s="37"/>
      <c r="M543" s="39"/>
      <c r="N543" s="39"/>
      <c r="O543" s="39"/>
      <c r="P543" s="35"/>
      <c r="Q543" s="35"/>
    </row>
    <row r="544" spans="1:17" s="9" customFormat="1" x14ac:dyDescent="0.2">
      <c r="B544" s="9" t="s">
        <v>1489</v>
      </c>
      <c r="C544" s="35" t="s">
        <v>1490</v>
      </c>
      <c r="K544" s="37"/>
      <c r="L544" s="37"/>
      <c r="M544" s="39"/>
      <c r="N544" s="39"/>
      <c r="O544" s="39"/>
      <c r="P544" s="35"/>
      <c r="Q544" s="35"/>
    </row>
    <row r="545" spans="2:17" s="9" customFormat="1" x14ac:dyDescent="0.2">
      <c r="B545" s="9" t="s">
        <v>1489</v>
      </c>
      <c r="C545" s="35" t="s">
        <v>1490</v>
      </c>
      <c r="K545" s="37"/>
      <c r="L545" s="37"/>
      <c r="M545" s="39"/>
      <c r="N545" s="39"/>
      <c r="O545" s="39"/>
      <c r="P545" s="35"/>
      <c r="Q545" s="35"/>
    </row>
    <row r="546" spans="2:17" s="9" customFormat="1" x14ac:dyDescent="0.2">
      <c r="B546" s="9" t="s">
        <v>1491</v>
      </c>
      <c r="C546" s="35" t="s">
        <v>1492</v>
      </c>
      <c r="K546" s="37"/>
      <c r="L546" s="37"/>
      <c r="M546" s="39"/>
      <c r="N546" s="39"/>
      <c r="O546" s="39"/>
      <c r="P546" s="35"/>
      <c r="Q546" s="35"/>
    </row>
    <row r="547" spans="2:17" s="9" customFormat="1" x14ac:dyDescent="0.2">
      <c r="B547" s="9" t="s">
        <v>1491</v>
      </c>
      <c r="C547" s="35" t="s">
        <v>1493</v>
      </c>
      <c r="K547" s="37"/>
      <c r="L547" s="37"/>
      <c r="M547" s="39"/>
      <c r="N547" s="39"/>
      <c r="O547" s="39"/>
      <c r="P547" s="35"/>
      <c r="Q547" s="35"/>
    </row>
    <row r="548" spans="2:17" s="9" customFormat="1" x14ac:dyDescent="0.2">
      <c r="B548" s="9" t="s">
        <v>1494</v>
      </c>
      <c r="C548" s="35" t="s">
        <v>1495</v>
      </c>
      <c r="K548" s="37"/>
      <c r="L548" s="37"/>
      <c r="M548" s="39"/>
      <c r="N548" s="39"/>
      <c r="O548" s="39"/>
      <c r="P548" s="35"/>
      <c r="Q548" s="35"/>
    </row>
    <row r="549" spans="2:17" s="9" customFormat="1" x14ac:dyDescent="0.2">
      <c r="B549" s="9" t="s">
        <v>1496</v>
      </c>
      <c r="C549" s="35" t="s">
        <v>1497</v>
      </c>
      <c r="K549" s="37"/>
      <c r="L549" s="37"/>
      <c r="M549" s="39"/>
      <c r="N549" s="39"/>
      <c r="O549" s="39"/>
      <c r="P549" s="35"/>
      <c r="Q549" s="35"/>
    </row>
    <row r="550" spans="2:17" s="9" customFormat="1" x14ac:dyDescent="0.2">
      <c r="B550" s="9" t="s">
        <v>1498</v>
      </c>
      <c r="C550" s="35" t="s">
        <v>733</v>
      </c>
      <c r="K550" s="37"/>
      <c r="L550" s="37"/>
      <c r="M550" s="39"/>
      <c r="N550" s="39"/>
      <c r="O550" s="39"/>
      <c r="P550" s="35"/>
      <c r="Q550" s="35"/>
    </row>
    <row r="551" spans="2:17" s="9" customFormat="1" x14ac:dyDescent="0.2">
      <c r="B551" s="9" t="s">
        <v>1499</v>
      </c>
      <c r="C551" s="35" t="s">
        <v>1500</v>
      </c>
      <c r="K551" s="37"/>
      <c r="L551" s="37"/>
      <c r="M551" s="39"/>
      <c r="N551" s="39"/>
      <c r="O551" s="39"/>
      <c r="P551" s="35"/>
      <c r="Q551" s="35"/>
    </row>
    <row r="552" spans="2:17" s="9" customFormat="1" x14ac:dyDescent="0.2">
      <c r="B552" s="9" t="s">
        <v>1501</v>
      </c>
      <c r="C552" s="35" t="s">
        <v>1502</v>
      </c>
      <c r="K552" s="37"/>
      <c r="L552" s="37"/>
      <c r="M552" s="39"/>
      <c r="N552" s="39"/>
      <c r="O552" s="39"/>
      <c r="P552" s="35"/>
      <c r="Q552" s="35"/>
    </row>
    <row r="553" spans="2:17" s="9" customFormat="1" x14ac:dyDescent="0.2">
      <c r="B553" s="9" t="s">
        <v>1503</v>
      </c>
      <c r="C553" s="35" t="s">
        <v>1504</v>
      </c>
      <c r="K553" s="37"/>
      <c r="L553" s="37"/>
      <c r="M553" s="39"/>
      <c r="N553" s="39"/>
      <c r="O553" s="39"/>
      <c r="P553" s="35"/>
      <c r="Q553" s="35"/>
    </row>
    <row r="554" spans="2:17" s="9" customFormat="1" x14ac:dyDescent="0.2">
      <c r="B554" s="9" t="s">
        <v>1505</v>
      </c>
      <c r="C554" s="35" t="s">
        <v>1506</v>
      </c>
      <c r="K554" s="37"/>
      <c r="L554" s="37"/>
      <c r="M554" s="39"/>
      <c r="N554" s="39"/>
      <c r="O554" s="39"/>
      <c r="P554" s="35"/>
      <c r="Q554" s="35"/>
    </row>
    <row r="555" spans="2:17" s="9" customFormat="1" x14ac:dyDescent="0.2">
      <c r="B555" s="9" t="s">
        <v>1507</v>
      </c>
      <c r="C555" s="35" t="s">
        <v>1508</v>
      </c>
      <c r="K555" s="37"/>
      <c r="L555" s="37"/>
      <c r="M555" s="39"/>
      <c r="N555" s="39"/>
      <c r="O555" s="39"/>
      <c r="P555" s="35"/>
      <c r="Q555" s="35"/>
    </row>
    <row r="556" spans="2:17" s="9" customFormat="1" x14ac:dyDescent="0.2">
      <c r="B556" s="9" t="s">
        <v>1509</v>
      </c>
      <c r="C556" s="35" t="s">
        <v>1482</v>
      </c>
      <c r="K556" s="37"/>
      <c r="L556" s="37"/>
      <c r="M556" s="39"/>
      <c r="N556" s="39"/>
      <c r="O556" s="39"/>
      <c r="P556" s="35"/>
      <c r="Q556" s="35"/>
    </row>
    <row r="557" spans="2:17" s="9" customFormat="1" x14ac:dyDescent="0.2">
      <c r="B557" s="9" t="s">
        <v>1510</v>
      </c>
      <c r="C557" s="35" t="s">
        <v>1511</v>
      </c>
      <c r="K557" s="37"/>
      <c r="L557" s="37"/>
      <c r="M557" s="39"/>
      <c r="N557" s="39"/>
      <c r="O557" s="39"/>
      <c r="P557" s="35"/>
      <c r="Q557" s="35"/>
    </row>
    <row r="558" spans="2:17" s="9" customFormat="1" x14ac:dyDescent="0.2">
      <c r="B558" s="9" t="s">
        <v>1512</v>
      </c>
      <c r="C558" s="35" t="s">
        <v>1513</v>
      </c>
      <c r="K558" s="37"/>
      <c r="L558" s="37"/>
      <c r="M558" s="39"/>
      <c r="N558" s="39"/>
      <c r="O558" s="39"/>
      <c r="P558" s="35"/>
      <c r="Q558" s="35"/>
    </row>
    <row r="559" spans="2:17" s="9" customFormat="1" x14ac:dyDescent="0.2">
      <c r="B559" s="9" t="s">
        <v>1514</v>
      </c>
      <c r="C559" s="35" t="s">
        <v>1515</v>
      </c>
      <c r="K559" s="37"/>
      <c r="L559" s="37"/>
      <c r="M559" s="39"/>
      <c r="N559" s="39"/>
      <c r="O559" s="39"/>
      <c r="P559" s="35"/>
      <c r="Q559" s="35"/>
    </row>
    <row r="560" spans="2:17" s="9" customFormat="1" x14ac:dyDescent="0.2">
      <c r="B560" s="9" t="s">
        <v>1516</v>
      </c>
      <c r="C560" s="35" t="s">
        <v>1517</v>
      </c>
      <c r="K560" s="37"/>
      <c r="L560" s="37"/>
      <c r="M560" s="39"/>
      <c r="N560" s="39"/>
      <c r="O560" s="39"/>
      <c r="P560" s="35"/>
      <c r="Q560" s="35"/>
    </row>
    <row r="561" spans="1:17" s="9" customFormat="1" x14ac:dyDescent="0.2">
      <c r="B561" s="9" t="s">
        <v>1518</v>
      </c>
      <c r="C561" s="35" t="s">
        <v>1519</v>
      </c>
      <c r="K561" s="37"/>
      <c r="L561" s="37"/>
      <c r="M561" s="39"/>
      <c r="N561" s="39"/>
      <c r="O561" s="39"/>
      <c r="P561" s="35"/>
      <c r="Q561" s="35"/>
    </row>
    <row r="562" spans="1:17" s="9" customFormat="1" x14ac:dyDescent="0.2">
      <c r="B562" s="9" t="s">
        <v>1520</v>
      </c>
      <c r="C562" s="35" t="s">
        <v>1521</v>
      </c>
      <c r="K562" s="37"/>
      <c r="L562" s="37"/>
      <c r="M562" s="39"/>
      <c r="N562" s="39"/>
      <c r="O562" s="39"/>
      <c r="P562" s="35"/>
      <c r="Q562" s="35"/>
    </row>
    <row r="563" spans="1:17" s="9" customFormat="1" x14ac:dyDescent="0.2">
      <c r="B563" s="9" t="s">
        <v>1522</v>
      </c>
      <c r="C563" s="35" t="s">
        <v>1523</v>
      </c>
      <c r="K563" s="37"/>
      <c r="L563" s="37"/>
      <c r="M563" s="39"/>
      <c r="N563" s="39"/>
      <c r="O563" s="39"/>
      <c r="P563" s="35"/>
      <c r="Q563" s="35"/>
    </row>
    <row r="564" spans="1:17" s="9" customFormat="1" x14ac:dyDescent="0.2">
      <c r="C564" s="35"/>
      <c r="D564" s="39"/>
      <c r="K564" s="37"/>
      <c r="L564" s="37"/>
      <c r="M564" s="39"/>
      <c r="N564" s="39"/>
      <c r="O564" s="39"/>
      <c r="P564" s="35"/>
      <c r="Q564" s="35"/>
    </row>
    <row r="565" spans="1:17" s="9" customFormat="1" x14ac:dyDescent="0.2">
      <c r="A565" s="9" t="s">
        <v>1524</v>
      </c>
      <c r="B565" s="9" t="s">
        <v>1525</v>
      </c>
      <c r="C565" s="35" t="s">
        <v>733</v>
      </c>
      <c r="K565" s="37"/>
      <c r="L565" s="37"/>
      <c r="M565" s="39"/>
      <c r="N565" s="39"/>
      <c r="O565" s="39"/>
      <c r="P565" s="35"/>
      <c r="Q565" s="35"/>
    </row>
    <row r="566" spans="1:17" s="9" customFormat="1" x14ac:dyDescent="0.2">
      <c r="A566" s="39"/>
      <c r="B566" s="9" t="s">
        <v>1526</v>
      </c>
      <c r="C566" s="35" t="s">
        <v>733</v>
      </c>
      <c r="K566" s="37"/>
      <c r="L566" s="37"/>
      <c r="M566" s="39"/>
      <c r="N566" s="39"/>
      <c r="O566" s="39"/>
      <c r="P566" s="35"/>
      <c r="Q566" s="35"/>
    </row>
    <row r="567" spans="1:17" s="9" customFormat="1" x14ac:dyDescent="0.2">
      <c r="A567" s="39"/>
      <c r="B567" s="9" t="s">
        <v>1527</v>
      </c>
      <c r="C567" s="35" t="s">
        <v>733</v>
      </c>
      <c r="K567" s="37"/>
      <c r="L567" s="37"/>
      <c r="M567" s="39"/>
      <c r="N567" s="39"/>
      <c r="O567" s="39"/>
      <c r="P567" s="35"/>
      <c r="Q567" s="35"/>
    </row>
    <row r="568" spans="1:17" s="9" customFormat="1" x14ac:dyDescent="0.2">
      <c r="A568" s="39"/>
      <c r="B568" s="9" t="s">
        <v>1528</v>
      </c>
      <c r="C568" s="35" t="s">
        <v>733</v>
      </c>
      <c r="K568" s="37"/>
      <c r="L568" s="37"/>
      <c r="M568" s="39"/>
      <c r="N568" s="39"/>
      <c r="O568" s="39"/>
      <c r="P568" s="35"/>
      <c r="Q568" s="35"/>
    </row>
    <row r="569" spans="1:17" s="9" customFormat="1" x14ac:dyDescent="0.2">
      <c r="A569" s="39"/>
      <c r="B569" s="9" t="s">
        <v>1529</v>
      </c>
      <c r="C569" s="35" t="s">
        <v>733</v>
      </c>
      <c r="K569" s="37"/>
      <c r="L569" s="37"/>
      <c r="M569" s="39"/>
      <c r="N569" s="39"/>
      <c r="O569" s="39"/>
      <c r="P569" s="35"/>
      <c r="Q569" s="35"/>
    </row>
    <row r="570" spans="1:17" s="9" customFormat="1" x14ac:dyDescent="0.2">
      <c r="A570" s="39"/>
      <c r="B570" s="9" t="s">
        <v>1530</v>
      </c>
      <c r="C570" s="35" t="s">
        <v>733</v>
      </c>
      <c r="K570" s="37"/>
      <c r="L570" s="37"/>
      <c r="M570" s="39"/>
      <c r="N570" s="39"/>
      <c r="O570" s="39"/>
      <c r="P570" s="35"/>
      <c r="Q570" s="35"/>
    </row>
    <row r="571" spans="1:17" s="9" customFormat="1" x14ac:dyDescent="0.2">
      <c r="A571" s="39"/>
      <c r="B571" s="9" t="s">
        <v>1531</v>
      </c>
      <c r="C571" s="35" t="s">
        <v>733</v>
      </c>
      <c r="K571" s="37"/>
      <c r="L571" s="37"/>
      <c r="M571" s="39"/>
      <c r="N571" s="39"/>
      <c r="O571" s="39"/>
      <c r="P571" s="35"/>
      <c r="Q571" s="35"/>
    </row>
    <row r="572" spans="1:17" s="9" customFormat="1" x14ac:dyDescent="0.2">
      <c r="A572" s="39"/>
      <c r="B572" s="9" t="s">
        <v>1532</v>
      </c>
      <c r="C572" s="35" t="s">
        <v>733</v>
      </c>
      <c r="K572" s="37"/>
      <c r="L572" s="37"/>
      <c r="M572" s="39"/>
      <c r="N572" s="39"/>
      <c r="O572" s="39"/>
      <c r="P572" s="35"/>
      <c r="Q572" s="35"/>
    </row>
    <row r="573" spans="1:17" s="9" customFormat="1" x14ac:dyDescent="0.2">
      <c r="A573" s="39"/>
      <c r="C573" s="35"/>
      <c r="K573" s="37"/>
      <c r="L573" s="37"/>
      <c r="M573" s="39"/>
      <c r="N573" s="39"/>
      <c r="O573" s="39"/>
      <c r="P573" s="35"/>
      <c r="Q573" s="35"/>
    </row>
    <row r="574" spans="1:17" s="9" customFormat="1" x14ac:dyDescent="0.2">
      <c r="A574" s="9" t="s">
        <v>1533</v>
      </c>
      <c r="B574" s="9" t="s">
        <v>1525</v>
      </c>
      <c r="C574" s="35" t="s">
        <v>733</v>
      </c>
      <c r="K574" s="37"/>
      <c r="L574" s="37"/>
      <c r="M574" s="39"/>
      <c r="N574" s="39"/>
      <c r="O574" s="39"/>
      <c r="P574" s="35"/>
      <c r="Q574" s="35"/>
    </row>
    <row r="575" spans="1:17" s="9" customFormat="1" x14ac:dyDescent="0.2">
      <c r="B575" s="9" t="s">
        <v>1526</v>
      </c>
      <c r="C575" s="35" t="s">
        <v>733</v>
      </c>
      <c r="K575" s="37"/>
      <c r="L575" s="37"/>
      <c r="M575" s="39"/>
      <c r="N575" s="39"/>
      <c r="O575" s="39"/>
      <c r="P575" s="35"/>
      <c r="Q575" s="35"/>
    </row>
    <row r="576" spans="1:17" s="9" customFormat="1" x14ac:dyDescent="0.2">
      <c r="B576" s="9" t="s">
        <v>1527</v>
      </c>
      <c r="C576" s="35" t="s">
        <v>733</v>
      </c>
      <c r="K576" s="37"/>
      <c r="L576" s="37"/>
      <c r="M576" s="39"/>
      <c r="N576" s="39"/>
      <c r="O576" s="39"/>
      <c r="P576" s="35"/>
      <c r="Q576" s="35"/>
    </row>
    <row r="577" spans="1:17" s="9" customFormat="1" x14ac:dyDescent="0.2">
      <c r="B577" s="9" t="s">
        <v>1528</v>
      </c>
      <c r="C577" s="35" t="s">
        <v>733</v>
      </c>
      <c r="K577" s="37"/>
      <c r="L577" s="37"/>
      <c r="M577" s="39"/>
      <c r="N577" s="39"/>
      <c r="O577" s="39"/>
      <c r="P577" s="35"/>
      <c r="Q577" s="35"/>
    </row>
    <row r="578" spans="1:17" s="9" customFormat="1" x14ac:dyDescent="0.2">
      <c r="B578" s="9" t="s">
        <v>1529</v>
      </c>
      <c r="C578" s="35" t="s">
        <v>733</v>
      </c>
      <c r="K578" s="37"/>
      <c r="L578" s="37"/>
      <c r="M578" s="39"/>
      <c r="N578" s="39"/>
      <c r="O578" s="39"/>
      <c r="P578" s="35"/>
      <c r="Q578" s="35"/>
    </row>
    <row r="579" spans="1:17" s="9" customFormat="1" x14ac:dyDescent="0.2">
      <c r="B579" s="9" t="s">
        <v>1530</v>
      </c>
      <c r="C579" s="35" t="s">
        <v>733</v>
      </c>
      <c r="K579" s="37"/>
      <c r="L579" s="37"/>
      <c r="M579" s="39"/>
      <c r="N579" s="39"/>
      <c r="O579" s="39"/>
      <c r="P579" s="35"/>
      <c r="Q579" s="35"/>
    </row>
    <row r="580" spans="1:17" s="9" customFormat="1" x14ac:dyDescent="0.2">
      <c r="B580" s="9" t="s">
        <v>1531</v>
      </c>
      <c r="C580" s="35" t="s">
        <v>733</v>
      </c>
      <c r="K580" s="37"/>
      <c r="L580" s="37"/>
      <c r="M580" s="39"/>
      <c r="N580" s="39"/>
      <c r="O580" s="39"/>
      <c r="P580" s="35"/>
      <c r="Q580" s="35"/>
    </row>
    <row r="581" spans="1:17" s="9" customFormat="1" x14ac:dyDescent="0.2">
      <c r="B581" s="9" t="s">
        <v>1532</v>
      </c>
      <c r="C581" s="35" t="s">
        <v>733</v>
      </c>
      <c r="K581" s="37"/>
      <c r="L581" s="37"/>
      <c r="M581" s="39"/>
      <c r="N581" s="39"/>
      <c r="O581" s="39"/>
      <c r="P581" s="35"/>
      <c r="Q581" s="35"/>
    </row>
    <row r="582" spans="1:17" s="9" customFormat="1" x14ac:dyDescent="0.2">
      <c r="C582" s="35"/>
      <c r="D582" s="39"/>
      <c r="K582" s="37"/>
      <c r="L582" s="37"/>
      <c r="M582" s="39"/>
      <c r="N582" s="39"/>
      <c r="O582" s="39"/>
      <c r="P582" s="35"/>
      <c r="Q582" s="35"/>
    </row>
    <row r="583" spans="1:17" s="9" customFormat="1" x14ac:dyDescent="0.2">
      <c r="A583" s="9" t="s">
        <v>1534</v>
      </c>
      <c r="B583" s="9" t="s">
        <v>1535</v>
      </c>
      <c r="C583" s="35" t="s">
        <v>1536</v>
      </c>
      <c r="D583" s="39"/>
      <c r="K583" s="37"/>
      <c r="L583" s="37"/>
      <c r="M583" s="39"/>
      <c r="N583" s="39"/>
      <c r="O583" s="39"/>
      <c r="P583" s="35"/>
      <c r="Q583" s="35"/>
    </row>
    <row r="584" spans="1:17" s="9" customFormat="1" x14ac:dyDescent="0.2">
      <c r="B584" s="9" t="s">
        <v>1537</v>
      </c>
      <c r="C584" s="35" t="s">
        <v>1538</v>
      </c>
      <c r="D584" s="39"/>
      <c r="K584" s="37"/>
      <c r="L584" s="37"/>
      <c r="M584" s="39"/>
      <c r="N584" s="39"/>
      <c r="O584" s="39"/>
      <c r="P584" s="35"/>
      <c r="Q584" s="35"/>
    </row>
    <row r="585" spans="1:17" s="9" customFormat="1" x14ac:dyDescent="0.2">
      <c r="B585" s="9" t="s">
        <v>1539</v>
      </c>
      <c r="C585" s="35" t="s">
        <v>1540</v>
      </c>
      <c r="D585" s="39"/>
      <c r="K585" s="37"/>
      <c r="L585" s="37"/>
      <c r="M585" s="39"/>
      <c r="N585" s="39"/>
      <c r="O585" s="39"/>
      <c r="P585" s="35"/>
      <c r="Q585" s="35"/>
    </row>
    <row r="586" spans="1:17" s="9" customFormat="1" x14ac:dyDescent="0.2">
      <c r="B586" s="9" t="s">
        <v>1541</v>
      </c>
      <c r="C586" s="35" t="s">
        <v>1542</v>
      </c>
      <c r="D586" s="39"/>
      <c r="K586" s="37"/>
      <c r="L586" s="37"/>
      <c r="M586" s="39"/>
      <c r="N586" s="39"/>
      <c r="O586" s="39"/>
      <c r="P586" s="35"/>
      <c r="Q586" s="35"/>
    </row>
    <row r="587" spans="1:17" s="9" customFormat="1" x14ac:dyDescent="0.2">
      <c r="B587" s="9" t="s">
        <v>1543</v>
      </c>
      <c r="C587" s="35" t="s">
        <v>1544</v>
      </c>
      <c r="D587" s="39"/>
      <c r="K587" s="37"/>
      <c r="L587" s="37"/>
      <c r="M587" s="39"/>
      <c r="N587" s="39"/>
      <c r="O587" s="39"/>
      <c r="P587" s="35"/>
      <c r="Q587" s="35"/>
    </row>
    <row r="588" spans="1:17" s="9" customFormat="1" x14ac:dyDescent="0.2">
      <c r="B588" s="9" t="s">
        <v>1545</v>
      </c>
      <c r="C588" s="35" t="s">
        <v>1546</v>
      </c>
      <c r="D588" s="39"/>
      <c r="K588" s="37"/>
      <c r="L588" s="37"/>
      <c r="M588" s="39"/>
      <c r="N588" s="39"/>
      <c r="O588" s="39"/>
      <c r="P588" s="35"/>
      <c r="Q588" s="35"/>
    </row>
    <row r="589" spans="1:17" s="9" customFormat="1" x14ac:dyDescent="0.2">
      <c r="B589" s="9" t="s">
        <v>1547</v>
      </c>
      <c r="C589" s="35" t="s">
        <v>1548</v>
      </c>
      <c r="D589" s="39"/>
      <c r="K589" s="37"/>
      <c r="L589" s="37"/>
      <c r="M589" s="39"/>
      <c r="N589" s="39"/>
      <c r="O589" s="39"/>
      <c r="P589" s="35"/>
      <c r="Q589" s="35"/>
    </row>
    <row r="590" spans="1:17" s="9" customFormat="1" x14ac:dyDescent="0.2">
      <c r="B590" s="9" t="s">
        <v>1549</v>
      </c>
      <c r="C590" s="35" t="s">
        <v>1550</v>
      </c>
      <c r="D590" s="39"/>
      <c r="K590" s="37"/>
      <c r="L590" s="37"/>
      <c r="M590" s="39"/>
      <c r="N590" s="39"/>
      <c r="O590" s="39"/>
      <c r="P590" s="35"/>
      <c r="Q590" s="35"/>
    </row>
    <row r="591" spans="1:17" s="9" customFormat="1" x14ac:dyDescent="0.2">
      <c r="B591" s="9" t="s">
        <v>1551</v>
      </c>
      <c r="C591" s="35" t="s">
        <v>1552</v>
      </c>
      <c r="D591" s="39"/>
      <c r="K591" s="37"/>
      <c r="L591" s="37"/>
      <c r="M591" s="39"/>
      <c r="N591" s="39"/>
      <c r="O591" s="39"/>
      <c r="P591" s="35"/>
      <c r="Q591" s="35"/>
    </row>
    <row r="592" spans="1:17" s="9" customFormat="1" x14ac:dyDescent="0.2">
      <c r="C592" s="35"/>
      <c r="D592" s="39"/>
      <c r="K592" s="37"/>
      <c r="L592" s="37"/>
      <c r="M592" s="39"/>
      <c r="N592" s="39"/>
      <c r="O592" s="39"/>
      <c r="P592" s="35"/>
      <c r="Q592" s="35"/>
    </row>
    <row r="593" spans="1:17" s="9" customFormat="1" x14ac:dyDescent="0.2">
      <c r="A593" s="9" t="s">
        <v>1553</v>
      </c>
      <c r="B593" s="9" t="s">
        <v>1554</v>
      </c>
      <c r="C593" s="35" t="s">
        <v>1555</v>
      </c>
      <c r="D593" s="39"/>
      <c r="K593" s="37"/>
      <c r="L593" s="37"/>
      <c r="M593" s="39"/>
      <c r="N593" s="39"/>
      <c r="O593" s="39"/>
      <c r="P593" s="35"/>
      <c r="Q593" s="35"/>
    </row>
    <row r="594" spans="1:17" s="9" customFormat="1" x14ac:dyDescent="0.2">
      <c r="B594" s="9" t="s">
        <v>1556</v>
      </c>
      <c r="C594" s="35" t="s">
        <v>1557</v>
      </c>
      <c r="D594" s="39"/>
      <c r="K594" s="37"/>
      <c r="L594" s="37"/>
      <c r="M594" s="39"/>
      <c r="N594" s="39"/>
      <c r="O594" s="39"/>
      <c r="P594" s="35"/>
      <c r="Q594" s="35"/>
    </row>
    <row r="595" spans="1:17" s="9" customFormat="1" x14ac:dyDescent="0.2">
      <c r="B595" s="9" t="s">
        <v>1558</v>
      </c>
      <c r="C595" s="35" t="s">
        <v>733</v>
      </c>
      <c r="D595" s="39"/>
      <c r="K595" s="37"/>
      <c r="L595" s="37"/>
      <c r="M595" s="39"/>
      <c r="N595" s="39"/>
      <c r="O595" s="39"/>
      <c r="P595" s="35"/>
      <c r="Q595" s="35"/>
    </row>
    <row r="596" spans="1:17" s="9" customFormat="1" x14ac:dyDescent="0.2">
      <c r="B596" s="9" t="s">
        <v>1559</v>
      </c>
      <c r="C596" s="35" t="s">
        <v>733</v>
      </c>
      <c r="D596" s="39"/>
      <c r="K596" s="37"/>
      <c r="L596" s="37"/>
      <c r="M596" s="39"/>
      <c r="N596" s="39"/>
      <c r="O596" s="39"/>
      <c r="P596" s="35"/>
      <c r="Q596" s="35"/>
    </row>
    <row r="597" spans="1:17" s="9" customFormat="1" x14ac:dyDescent="0.2">
      <c r="B597" s="9" t="s">
        <v>1560</v>
      </c>
      <c r="C597" s="35" t="s">
        <v>733</v>
      </c>
      <c r="D597" s="39"/>
      <c r="K597" s="37"/>
      <c r="L597" s="37"/>
      <c r="M597" s="39"/>
      <c r="N597" s="39"/>
      <c r="O597" s="39"/>
      <c r="P597" s="35"/>
      <c r="Q597" s="35"/>
    </row>
    <row r="598" spans="1:17" s="9" customFormat="1" x14ac:dyDescent="0.2">
      <c r="B598" s="9" t="s">
        <v>1561</v>
      </c>
      <c r="C598" s="35" t="s">
        <v>1562</v>
      </c>
      <c r="D598" s="39"/>
      <c r="K598" s="37"/>
      <c r="L598" s="37"/>
      <c r="M598" s="39"/>
      <c r="N598" s="39"/>
      <c r="O598" s="39"/>
      <c r="P598" s="35"/>
      <c r="Q598" s="35"/>
    </row>
    <row r="599" spans="1:17" s="9" customFormat="1" x14ac:dyDescent="0.2">
      <c r="B599" s="9" t="s">
        <v>1563</v>
      </c>
      <c r="C599" s="35" t="s">
        <v>733</v>
      </c>
      <c r="D599" s="39"/>
      <c r="K599" s="37"/>
      <c r="L599" s="37"/>
      <c r="M599" s="39"/>
      <c r="N599" s="39"/>
      <c r="O599" s="39"/>
      <c r="P599" s="35"/>
      <c r="Q599" s="35"/>
    </row>
    <row r="600" spans="1:17" s="9" customFormat="1" x14ac:dyDescent="0.2">
      <c r="B600" s="9" t="s">
        <v>1564</v>
      </c>
      <c r="C600" s="35" t="s">
        <v>733</v>
      </c>
      <c r="D600" s="39"/>
      <c r="K600" s="37"/>
      <c r="L600" s="37"/>
      <c r="M600" s="39"/>
      <c r="N600" s="39"/>
      <c r="O600" s="39"/>
      <c r="P600" s="35"/>
      <c r="Q600" s="35"/>
    </row>
    <row r="601" spans="1:17" s="9" customFormat="1" x14ac:dyDescent="0.2">
      <c r="B601" s="9" t="s">
        <v>1565</v>
      </c>
      <c r="C601" s="35" t="s">
        <v>1566</v>
      </c>
      <c r="D601" s="39"/>
      <c r="K601" s="37"/>
      <c r="L601" s="37"/>
      <c r="M601" s="39"/>
      <c r="N601" s="39"/>
      <c r="O601" s="39"/>
      <c r="P601" s="35"/>
      <c r="Q601" s="35"/>
    </row>
    <row r="602" spans="1:17" s="9" customFormat="1" x14ac:dyDescent="0.2">
      <c r="B602" s="9" t="s">
        <v>1567</v>
      </c>
      <c r="C602" s="35" t="s">
        <v>1568</v>
      </c>
      <c r="D602" s="39"/>
      <c r="K602" s="37"/>
      <c r="L602" s="37"/>
      <c r="M602" s="39"/>
      <c r="N602" s="39"/>
      <c r="O602" s="39"/>
      <c r="P602" s="35"/>
      <c r="Q602" s="35"/>
    </row>
    <row r="603" spans="1:17" s="9" customFormat="1" x14ac:dyDescent="0.2">
      <c r="B603" s="9" t="s">
        <v>1569</v>
      </c>
      <c r="C603" s="35" t="s">
        <v>733</v>
      </c>
      <c r="D603" s="39"/>
      <c r="K603" s="37"/>
      <c r="L603" s="37"/>
      <c r="M603" s="39"/>
      <c r="N603" s="39"/>
      <c r="O603" s="39"/>
      <c r="P603" s="35"/>
      <c r="Q603" s="35"/>
    </row>
    <row r="604" spans="1:17" s="9" customFormat="1" x14ac:dyDescent="0.2">
      <c r="B604" s="9" t="s">
        <v>1570</v>
      </c>
      <c r="C604" s="35" t="s">
        <v>733</v>
      </c>
      <c r="D604" s="39"/>
      <c r="K604" s="37"/>
      <c r="L604" s="37"/>
      <c r="M604" s="39"/>
      <c r="N604" s="39"/>
      <c r="O604" s="39"/>
      <c r="P604" s="35"/>
      <c r="Q604" s="35"/>
    </row>
    <row r="605" spans="1:17" s="9" customFormat="1" x14ac:dyDescent="0.2">
      <c r="B605" s="9" t="s">
        <v>1571</v>
      </c>
      <c r="C605" s="35" t="s">
        <v>733</v>
      </c>
      <c r="D605" s="39"/>
      <c r="K605" s="37"/>
      <c r="L605" s="37"/>
      <c r="M605" s="39"/>
      <c r="N605" s="39"/>
      <c r="O605" s="39"/>
      <c r="P605" s="35"/>
      <c r="Q605" s="35"/>
    </row>
    <row r="606" spans="1:17" s="9" customFormat="1" x14ac:dyDescent="0.2">
      <c r="B606" s="9" t="s">
        <v>1572</v>
      </c>
      <c r="C606" s="35" t="s">
        <v>733</v>
      </c>
      <c r="D606" s="39"/>
      <c r="K606" s="37"/>
      <c r="L606" s="37"/>
      <c r="M606" s="39"/>
      <c r="N606" s="39"/>
      <c r="O606" s="39"/>
      <c r="P606" s="35"/>
      <c r="Q606" s="35"/>
    </row>
    <row r="607" spans="1:17" s="9" customFormat="1" x14ac:dyDescent="0.2">
      <c r="B607" s="9" t="s">
        <v>1573</v>
      </c>
      <c r="C607" s="35" t="s">
        <v>733</v>
      </c>
      <c r="D607" s="39"/>
      <c r="K607" s="37"/>
      <c r="L607" s="37"/>
      <c r="M607" s="39"/>
      <c r="N607" s="39"/>
      <c r="O607" s="39"/>
      <c r="P607" s="35"/>
      <c r="Q607" s="35"/>
    </row>
    <row r="608" spans="1:17" s="9" customFormat="1" x14ac:dyDescent="0.2">
      <c r="B608" s="9" t="s">
        <v>1574</v>
      </c>
      <c r="C608" s="35" t="s">
        <v>733</v>
      </c>
      <c r="D608" s="39"/>
      <c r="K608" s="37"/>
      <c r="L608" s="37"/>
      <c r="M608" s="39"/>
      <c r="N608" s="39"/>
      <c r="O608" s="39"/>
      <c r="P608" s="35"/>
      <c r="Q608" s="35"/>
    </row>
    <row r="609" spans="2:17" s="9" customFormat="1" x14ac:dyDescent="0.2">
      <c r="B609" s="9" t="s">
        <v>1575</v>
      </c>
      <c r="C609" s="35" t="s">
        <v>1576</v>
      </c>
      <c r="D609" s="39"/>
      <c r="K609" s="37"/>
      <c r="L609" s="37"/>
      <c r="M609" s="39"/>
      <c r="N609" s="39"/>
      <c r="O609" s="39"/>
      <c r="P609" s="35"/>
      <c r="Q609" s="35"/>
    </row>
    <row r="610" spans="2:17" s="9" customFormat="1" x14ac:dyDescent="0.2">
      <c r="B610" s="9" t="s">
        <v>1577</v>
      </c>
      <c r="C610" s="35" t="s">
        <v>733</v>
      </c>
      <c r="D610" s="39"/>
      <c r="K610" s="37"/>
      <c r="L610" s="37"/>
      <c r="M610" s="39"/>
      <c r="N610" s="39"/>
      <c r="O610" s="39"/>
      <c r="P610" s="35"/>
      <c r="Q610" s="35"/>
    </row>
    <row r="611" spans="2:17" s="9" customFormat="1" x14ac:dyDescent="0.2">
      <c r="B611" s="9" t="s">
        <v>1578</v>
      </c>
      <c r="C611" s="35" t="s">
        <v>733</v>
      </c>
      <c r="D611" s="39"/>
      <c r="K611" s="37"/>
      <c r="L611" s="37"/>
      <c r="M611" s="39"/>
      <c r="N611" s="39"/>
      <c r="O611" s="39"/>
      <c r="P611" s="35"/>
      <c r="Q611" s="35"/>
    </row>
    <row r="612" spans="2:17" s="9" customFormat="1" x14ac:dyDescent="0.2">
      <c r="B612" s="9" t="s">
        <v>1579</v>
      </c>
      <c r="C612" s="35" t="s">
        <v>733</v>
      </c>
      <c r="D612" s="39"/>
      <c r="K612" s="37"/>
      <c r="L612" s="37"/>
      <c r="M612" s="39"/>
      <c r="N612" s="39"/>
      <c r="O612" s="39"/>
      <c r="P612" s="35"/>
      <c r="Q612" s="35"/>
    </row>
    <row r="613" spans="2:17" s="9" customFormat="1" x14ac:dyDescent="0.2">
      <c r="B613" s="9" t="s">
        <v>1580</v>
      </c>
      <c r="C613" s="35" t="s">
        <v>1581</v>
      </c>
      <c r="D613" s="39"/>
      <c r="K613" s="37"/>
      <c r="L613" s="37"/>
      <c r="M613" s="39"/>
      <c r="N613" s="39"/>
      <c r="O613" s="39"/>
      <c r="P613" s="35"/>
      <c r="Q613" s="35"/>
    </row>
    <row r="614" spans="2:17" s="9" customFormat="1" x14ac:dyDescent="0.2">
      <c r="B614" s="9" t="s">
        <v>1582</v>
      </c>
      <c r="C614" s="35" t="s">
        <v>1583</v>
      </c>
      <c r="D614" s="39"/>
      <c r="K614" s="37"/>
      <c r="L614" s="37"/>
      <c r="M614" s="39"/>
      <c r="N614" s="39"/>
      <c r="O614" s="39"/>
      <c r="P614" s="35"/>
      <c r="Q614" s="35"/>
    </row>
    <row r="615" spans="2:17" s="9" customFormat="1" x14ac:dyDescent="0.2">
      <c r="B615" s="9" t="s">
        <v>1584</v>
      </c>
      <c r="C615" s="35" t="s">
        <v>1585</v>
      </c>
      <c r="D615" s="39"/>
      <c r="K615" s="37"/>
      <c r="L615" s="37"/>
      <c r="M615" s="39"/>
      <c r="N615" s="39"/>
      <c r="O615" s="39"/>
      <c r="P615" s="35"/>
      <c r="Q615" s="35"/>
    </row>
  </sheetData>
  <mergeCells count="5">
    <mergeCell ref="F39:G39"/>
    <mergeCell ref="H39:K39"/>
    <mergeCell ref="F40:G40"/>
    <mergeCell ref="H40:K40"/>
    <mergeCell ref="G41:H41"/>
  </mergeCells>
  <pageMargins left="0.7" right="0.7" top="0.75" bottom="0.75" header="0.3" footer="0.3"/>
  <pageSetup scale="1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PIDs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Cameron R. 'Dale' Bass, Ph.D.</dc:creator>
  <cp:lastModifiedBy>Dr Cameron R. 'Dale' Bass, Ph.D.</cp:lastModifiedBy>
  <dcterms:created xsi:type="dcterms:W3CDTF">2020-06-07T21:58:14Z</dcterms:created>
  <dcterms:modified xsi:type="dcterms:W3CDTF">2020-06-07T21:58:51Z</dcterms:modified>
</cp:coreProperties>
</file>